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tr tyt." sheetId="1" r:id="rId1"/>
    <sheet name="Piętro" sheetId="2" r:id="rId2"/>
  </sheets>
  <definedNames/>
  <calcPr fullCalcOnLoad="1"/>
</workbook>
</file>

<file path=xl/sharedStrings.xml><?xml version="1.0" encoding="utf-8"?>
<sst xmlns="http://schemas.openxmlformats.org/spreadsheetml/2006/main" count="229" uniqueCount="83">
  <si>
    <t>Lp.</t>
  </si>
  <si>
    <t>jednostka</t>
  </si>
  <si>
    <t>szt</t>
  </si>
  <si>
    <t>obmiar</t>
  </si>
  <si>
    <t>cena</t>
  </si>
  <si>
    <t>szt.</t>
  </si>
  <si>
    <t>m2</t>
  </si>
  <si>
    <t>wymiana kinkietu</t>
  </si>
  <si>
    <t>wartość</t>
  </si>
  <si>
    <t>Roboty scalone</t>
  </si>
  <si>
    <t>wymiana umywalki</t>
  </si>
  <si>
    <t>m</t>
  </si>
  <si>
    <t>18 żeberek</t>
  </si>
  <si>
    <t>wymiana bidet</t>
  </si>
  <si>
    <t>21 żeberek</t>
  </si>
  <si>
    <t>wymiana umywalki z szafką</t>
  </si>
  <si>
    <t>20 żeberek</t>
  </si>
  <si>
    <t>malowanie lamperii do 2,20 +gładź</t>
  </si>
  <si>
    <t>materiały pomocnicze</t>
  </si>
  <si>
    <t>%</t>
  </si>
  <si>
    <t>Razem</t>
  </si>
  <si>
    <t>założenie wertikali atest ppoż</t>
  </si>
  <si>
    <t>listwy przypodłogowe PCV panelowe</t>
  </si>
  <si>
    <t>wymiana baterii na baterię z możliwością uruchmienia przedramieniem - typ Clinic</t>
  </si>
  <si>
    <t>wymiana grzejnika Purmo Hygiene H20 2600x600mm</t>
  </si>
  <si>
    <t>wymiana w-c na kompakt</t>
  </si>
  <si>
    <t>zamurowanie okna pustak. szklan.</t>
  </si>
  <si>
    <t>ułożenie nowej glazury do pełnej wysokości z przygotowaniem podłoża</t>
  </si>
  <si>
    <t>wymiana zlewu 2 kom. z szafką</t>
  </si>
  <si>
    <t>ułożenie glazury - fartuch z przyg podłoża</t>
  </si>
  <si>
    <t>wymiana umywalki na umyw na szafce</t>
  </si>
  <si>
    <t>wymiana grzejnika Purmo Hygiene H20 2300x600mm</t>
  </si>
  <si>
    <t>założenie zlewu na szafce</t>
  </si>
  <si>
    <t>wymiana baterii na baterię z możliwością uruchomienia przedramieniem - typ Clinic</t>
  </si>
  <si>
    <t>malowanie ścian + sufit+gładź - farba lateksowa</t>
  </si>
  <si>
    <t>wymiana drzwi 80 na 90 z poszerzeniem otworów montażem stalowej ościeżnicy i skrzydeł drzwiowych w okleinie sztucznej</t>
  </si>
  <si>
    <t>RAZEM PIĘTRO</t>
  </si>
  <si>
    <t>przeróbka instalacji sanitarnych wod-kan piętra - przekucia, podejścia, piony, instalacje wewnętrzne itp.</t>
  </si>
  <si>
    <t>narożniki na ścianach C/S Polska</t>
  </si>
  <si>
    <t>OGÓŁEM  PIĘTRO</t>
  </si>
  <si>
    <t>PIĘTRO BUDYNKU</t>
  </si>
  <si>
    <t>Nazwa zadania:</t>
  </si>
  <si>
    <t>Inwestor:</t>
  </si>
  <si>
    <t>Podatek VAT 22%</t>
  </si>
  <si>
    <t>Wartość kosztorysowa</t>
  </si>
  <si>
    <t>Sporządził:</t>
  </si>
  <si>
    <t>Remont wnętrza budynku Przychodni Rejonowej nr 2 w Jędrzejowie z uwzględnieniem dostosowania do wymogów Rozporządzenia Ministra Zdrowia z dnia 10.11.2006r w sprawie wymagań jakim powinny odpowiadać pod względem fachowym i sanitarnym pomieszczenia zakładu opieki zdrowotnej.</t>
  </si>
  <si>
    <t>Zakład Podstawowej Opieki Zdrowotnej ul. B. Chrobrego 4, 28-300 Jędrzejów</t>
  </si>
  <si>
    <t xml:space="preserve">Razem koszty netto </t>
  </si>
  <si>
    <t>wymiana lamp podwójnych na rastrowe typ Aga Light 2x36W</t>
  </si>
  <si>
    <t>wylewka samopoziomujaca ze zdjęciem istniejącej wykładziny PCV i gruntowaniem</t>
  </si>
  <si>
    <t xml:space="preserve">tarakota na podlodze na kleju systemowym </t>
  </si>
  <si>
    <t>listwy przypodłogowe PCV panelowe wraz elem. Wykończeniowymi</t>
  </si>
  <si>
    <t>wyburzenie ścianki gr. 15 cm otynkowanej</t>
  </si>
  <si>
    <t>zerwanie istniejących płytek</t>
  </si>
  <si>
    <t>malowanie farba lateksowa zmywalna + gładź gipsowa na suficie wraz z gruntowaniem</t>
  </si>
  <si>
    <t>ułożenie nowej glazury, pelna wys. pomieszczenia z przygotowaniem podłoża</t>
  </si>
  <si>
    <t>wykucie istniejących drzwi szer. 80</t>
  </si>
  <si>
    <t>montaz drzwi szer. 90 z poszerzeniem otworu - drzwi płytowych okleina sztuczna i ościeżnica stalowa malowana</t>
  </si>
  <si>
    <t>malowanie farba lateksowa zmywalna + gładź gipsowa na suficie z gruntowaniem</t>
  </si>
  <si>
    <t>wykucie drzwi szer.80</t>
  </si>
  <si>
    <t>montaz drzwi szer 90 z poszerzeniem otworu - drzwi płytowych okleina sztuczna i ościeżnica stalowa malowana</t>
  </si>
  <si>
    <t>wymiana wyłazu na dach 90x100 cm</t>
  </si>
  <si>
    <t>tarket na podlodze wraz z przyg podłoża (wylewka samopoziomująca) i wywinięciem cokołów na ścianę (wykładzina obiektowa typu Tarkett Standard gr. 2,0 mm wraz z akrylowaniem - 2 kolory na posadzce)</t>
  </si>
  <si>
    <t>rozbiórka - fartuch glazury na ścianie</t>
  </si>
  <si>
    <t>malowanie ścian + sufit+gładź gipsowa i gruntowanie  - farba lateksowa</t>
  </si>
  <si>
    <t>malowanie lamperii do 2,20 +gładź szpachlowa wyrównująca</t>
  </si>
  <si>
    <t>malowanie ścian + sufit+gładź gipsowa+gruntowanie - farba lateksowa</t>
  </si>
  <si>
    <t>malowanie lamperii do 2,20+gładź szpachlowa wyrównująca</t>
  </si>
  <si>
    <t>odbojnice na ścianach C/S Polska</t>
  </si>
  <si>
    <t>pom nr 10</t>
  </si>
  <si>
    <t>pom nr 11</t>
  </si>
  <si>
    <t>pom nr 14</t>
  </si>
  <si>
    <t>pom nr 15</t>
  </si>
  <si>
    <t>pom nr 16</t>
  </si>
  <si>
    <t>pom nr 18</t>
  </si>
  <si>
    <t>pom nr 19</t>
  </si>
  <si>
    <t>pom nr 20</t>
  </si>
  <si>
    <t>pom nr 22</t>
  </si>
  <si>
    <t>przeróbka instalacji elektrycznych dla nowych lamp, gniazdka, łączniki</t>
  </si>
  <si>
    <t>KOSZTORYS OFERTOWY</t>
  </si>
  <si>
    <t>Jędrzejów ……...2009r</t>
  </si>
  <si>
    <t>Wymiana istniejących okien drewnianych na okna PCV, dwuszybowe, profil 5-cio komorowy, szyba o wsp. przenikania ciepła 1,1, uchylno-rozwieralne, okucia obwiedniowe, kolor profilu - biały. W każdym oknie nawiewnik w górnym ramiaku. W cenie należy ując wykucie okna, montaż nowego oraz obróbke obsadzenia (zaszpachlowanie i malowanie ościeży). Wymiar okna 2,30x2,00m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</si>
</sst>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4">
      <selection activeCell="B24" sqref="B24"/>
    </sheetView>
  </sheetViews>
  <sheetFormatPr defaultColWidth="9.140625" defaultRowHeight="12.75"/>
  <sheetData>
    <row r="1" spans="1:9" ht="26.25">
      <c r="A1" s="18"/>
      <c r="B1" s="18"/>
      <c r="C1" s="18"/>
      <c r="D1" s="18"/>
      <c r="E1" s="18"/>
      <c r="F1" s="18"/>
      <c r="G1" s="18"/>
      <c r="H1" s="18"/>
      <c r="I1" s="18"/>
    </row>
    <row r="2" spans="1:9" ht="56.25" customHeight="1">
      <c r="A2" s="65" t="s">
        <v>80</v>
      </c>
      <c r="B2" s="65"/>
      <c r="C2" s="66"/>
      <c r="D2" s="65"/>
      <c r="E2" s="65"/>
      <c r="F2" s="65"/>
      <c r="G2" s="65"/>
      <c r="H2" s="65"/>
      <c r="I2" s="65"/>
    </row>
    <row r="3" spans="1:9" ht="17.2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9.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24.75" customHeight="1">
      <c r="A5" s="67"/>
      <c r="B5" s="67"/>
      <c r="C5" s="68"/>
      <c r="D5" s="67"/>
      <c r="E5" s="67"/>
      <c r="F5" s="67"/>
      <c r="G5" s="67"/>
      <c r="H5" s="67"/>
      <c r="I5" s="67"/>
    </row>
    <row r="6" spans="1:9" ht="18.75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8.75" hidden="1">
      <c r="A7" s="19"/>
      <c r="B7" s="19"/>
      <c r="C7" s="19"/>
      <c r="D7" s="19"/>
      <c r="E7" s="19"/>
      <c r="F7" s="19"/>
      <c r="G7" s="19"/>
      <c r="H7" s="19"/>
      <c r="I7" s="19"/>
    </row>
    <row r="8" spans="1:9" ht="18.75" hidden="1">
      <c r="A8" s="20" t="s">
        <v>41</v>
      </c>
      <c r="B8" s="19"/>
      <c r="C8" s="19"/>
      <c r="D8" s="19"/>
      <c r="E8" s="19"/>
      <c r="F8" s="19"/>
      <c r="G8" s="19"/>
      <c r="H8" s="19"/>
      <c r="I8" s="19"/>
    </row>
    <row r="9" spans="1:9" ht="97.5" customHeight="1">
      <c r="A9" s="69" t="s">
        <v>46</v>
      </c>
      <c r="B9" s="69"/>
      <c r="C9" s="69"/>
      <c r="D9" s="69"/>
      <c r="E9" s="69"/>
      <c r="F9" s="69"/>
      <c r="G9" s="69"/>
      <c r="H9" s="69"/>
      <c r="I9" s="69"/>
    </row>
    <row r="10" spans="1:9" ht="18.7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8.75">
      <c r="A12" s="20" t="s">
        <v>42</v>
      </c>
      <c r="B12" s="19"/>
      <c r="C12" s="19"/>
      <c r="D12" s="19"/>
      <c r="E12" s="19"/>
      <c r="F12" s="19"/>
      <c r="G12" s="19"/>
      <c r="H12" s="19"/>
      <c r="I12" s="19"/>
    </row>
    <row r="13" spans="1:9" ht="39" customHeight="1">
      <c r="A13" s="69" t="s">
        <v>47</v>
      </c>
      <c r="B13" s="69"/>
      <c r="C13" s="69"/>
      <c r="D13" s="69"/>
      <c r="E13" s="69"/>
      <c r="F13" s="69"/>
      <c r="G13" s="69"/>
      <c r="H13" s="69"/>
      <c r="I13" s="69"/>
    </row>
    <row r="14" spans="1:9" ht="19.5" thickBot="1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9.5" thickTop="1">
      <c r="A15" s="52" t="s">
        <v>48</v>
      </c>
      <c r="B15" s="53"/>
      <c r="C15" s="53"/>
      <c r="D15" s="53"/>
      <c r="E15" s="54">
        <f>Piętro!F128</f>
        <v>0</v>
      </c>
      <c r="F15" s="54"/>
      <c r="G15" s="54"/>
      <c r="H15" s="54"/>
      <c r="I15" s="55"/>
    </row>
    <row r="16" spans="1:9" ht="18.75">
      <c r="A16" s="61" t="s">
        <v>43</v>
      </c>
      <c r="B16" s="62"/>
      <c r="C16" s="62"/>
      <c r="D16" s="62"/>
      <c r="E16" s="63">
        <f>E15*0.22</f>
        <v>0</v>
      </c>
      <c r="F16" s="63"/>
      <c r="G16" s="63"/>
      <c r="H16" s="63"/>
      <c r="I16" s="64"/>
    </row>
    <row r="17" spans="1:9" ht="19.5" thickBot="1">
      <c r="A17" s="56" t="s">
        <v>44</v>
      </c>
      <c r="B17" s="57"/>
      <c r="C17" s="57"/>
      <c r="D17" s="57"/>
      <c r="E17" s="58">
        <f>SUM(E15:I16)</f>
        <v>0</v>
      </c>
      <c r="F17" s="58"/>
      <c r="G17" s="58"/>
      <c r="H17" s="58"/>
      <c r="I17" s="59"/>
    </row>
    <row r="18" spans="1:9" ht="19.5" thickTop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50.25" customHeight="1">
      <c r="A19" s="19"/>
      <c r="B19" s="19"/>
      <c r="C19" s="19"/>
      <c r="D19" s="19"/>
      <c r="E19" s="19"/>
      <c r="F19" s="19"/>
      <c r="G19" s="21" t="s">
        <v>45</v>
      </c>
      <c r="H19" s="19"/>
      <c r="I19" s="19"/>
    </row>
    <row r="20" spans="1:9" ht="15.7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5.75">
      <c r="A21" s="60"/>
      <c r="B21" s="60"/>
      <c r="C21" s="60"/>
      <c r="D21" s="60"/>
      <c r="E21" s="21"/>
      <c r="F21" s="21"/>
      <c r="G21" s="21"/>
      <c r="H21" s="21"/>
      <c r="I21" s="21"/>
    </row>
    <row r="22" spans="1:9" ht="15.75">
      <c r="A22" s="60"/>
      <c r="B22" s="60"/>
      <c r="C22" s="60"/>
      <c r="D22" s="60"/>
      <c r="E22" s="21"/>
      <c r="F22" s="21"/>
      <c r="G22" s="21"/>
      <c r="H22" s="21"/>
      <c r="I22" s="21"/>
    </row>
    <row r="23" spans="1:9" ht="26.25">
      <c r="A23" s="18"/>
      <c r="B23" s="18"/>
      <c r="C23" s="18"/>
      <c r="D23" s="50"/>
      <c r="E23" s="51"/>
      <c r="F23" s="51"/>
      <c r="G23" s="18"/>
      <c r="H23" s="18"/>
      <c r="I23" s="18"/>
    </row>
    <row r="24" spans="1:9" ht="57" customHeight="1">
      <c r="A24" s="18"/>
      <c r="B24" s="18"/>
      <c r="C24" s="18"/>
      <c r="D24" s="50" t="s">
        <v>81</v>
      </c>
      <c r="E24" s="51"/>
      <c r="F24" s="51"/>
      <c r="G24" s="18"/>
      <c r="H24" s="18"/>
      <c r="I24" s="18"/>
    </row>
    <row r="25" spans="1:9" ht="26.25">
      <c r="A25" s="18"/>
      <c r="B25" s="18"/>
      <c r="C25" s="18"/>
      <c r="D25" s="18"/>
      <c r="E25" s="18"/>
      <c r="F25" s="18"/>
      <c r="G25" s="18"/>
      <c r="H25" s="18"/>
      <c r="I25" s="18"/>
    </row>
  </sheetData>
  <mergeCells count="14">
    <mergeCell ref="A2:I2"/>
    <mergeCell ref="A5:I5"/>
    <mergeCell ref="A9:I9"/>
    <mergeCell ref="A13:I13"/>
    <mergeCell ref="D23:F23"/>
    <mergeCell ref="D24:F24"/>
    <mergeCell ref="A15:D15"/>
    <mergeCell ref="E15:I15"/>
    <mergeCell ref="A17:D17"/>
    <mergeCell ref="E17:I17"/>
    <mergeCell ref="A21:D21"/>
    <mergeCell ref="A22:D22"/>
    <mergeCell ref="A16:D16"/>
    <mergeCell ref="E16:I16"/>
  </mergeCells>
  <printOptions/>
  <pageMargins left="0.88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8"/>
  <sheetViews>
    <sheetView workbookViewId="0" topLeftCell="A1">
      <selection activeCell="E131" sqref="E131"/>
    </sheetView>
  </sheetViews>
  <sheetFormatPr defaultColWidth="9.140625" defaultRowHeight="12.75"/>
  <cols>
    <col min="2" max="2" width="30.57421875" style="9" customWidth="1"/>
    <col min="3" max="3" width="10.7109375" style="11" customWidth="1"/>
    <col min="4" max="4" width="9.140625" style="11" customWidth="1"/>
    <col min="5" max="5" width="13.140625" style="12" customWidth="1"/>
    <col min="6" max="6" width="13.57421875" style="12" customWidth="1"/>
    <col min="10" max="10" width="13.28125" style="0" customWidth="1"/>
  </cols>
  <sheetData>
    <row r="2" spans="2:5" ht="12.75">
      <c r="B2" s="70" t="s">
        <v>40</v>
      </c>
      <c r="C2" s="71"/>
      <c r="D2" s="71"/>
      <c r="E2" s="71"/>
    </row>
    <row r="4" spans="1:6" ht="12.75">
      <c r="A4" s="10" t="s">
        <v>0</v>
      </c>
      <c r="B4" s="42" t="s">
        <v>9</v>
      </c>
      <c r="C4" s="10" t="s">
        <v>1</v>
      </c>
      <c r="D4" s="10" t="s">
        <v>3</v>
      </c>
      <c r="E4" s="43" t="s">
        <v>4</v>
      </c>
      <c r="F4" s="44" t="s">
        <v>8</v>
      </c>
    </row>
    <row r="5" spans="1:6" ht="12.75">
      <c r="A5" s="45" t="s">
        <v>70</v>
      </c>
      <c r="B5" s="7"/>
      <c r="C5" s="46"/>
      <c r="D5" s="46"/>
      <c r="E5" s="15"/>
      <c r="F5" s="15"/>
    </row>
    <row r="6" spans="1:6" ht="38.25">
      <c r="A6" s="45"/>
      <c r="B6" s="7" t="s">
        <v>50</v>
      </c>
      <c r="C6" s="10" t="s">
        <v>6</v>
      </c>
      <c r="D6" s="10">
        <v>27.34</v>
      </c>
      <c r="E6" s="15">
        <v>0</v>
      </c>
      <c r="F6" s="15">
        <f>D6*E6</f>
        <v>0</v>
      </c>
    </row>
    <row r="7" spans="1:6" ht="25.5">
      <c r="A7" s="45"/>
      <c r="B7" s="7" t="s">
        <v>51</v>
      </c>
      <c r="C7" s="10" t="s">
        <v>6</v>
      </c>
      <c r="D7" s="10">
        <v>27.34</v>
      </c>
      <c r="E7" s="15">
        <v>0</v>
      </c>
      <c r="F7" s="15">
        <f>D7*E7</f>
        <v>0</v>
      </c>
    </row>
    <row r="8" spans="1:6" ht="25.5">
      <c r="A8" s="45"/>
      <c r="B8" s="7" t="s">
        <v>22</v>
      </c>
      <c r="C8" s="10" t="s">
        <v>11</v>
      </c>
      <c r="D8" s="8">
        <f>5.89+5.89+4.42+4.62</f>
        <v>20.82</v>
      </c>
      <c r="E8" s="15">
        <v>0</v>
      </c>
      <c r="F8" s="15">
        <f>D8*E8</f>
        <v>0</v>
      </c>
    </row>
    <row r="9" spans="1:6" ht="12.75">
      <c r="A9" s="45"/>
      <c r="B9" s="17" t="s">
        <v>18</v>
      </c>
      <c r="C9" s="10" t="s">
        <v>19</v>
      </c>
      <c r="D9" s="8">
        <v>5</v>
      </c>
      <c r="E9" s="16">
        <f>SUM(F6:F8)</f>
        <v>0</v>
      </c>
      <c r="F9" s="16">
        <f>E9*0.05</f>
        <v>0</v>
      </c>
    </row>
    <row r="10" spans="1:6" ht="12.75">
      <c r="A10" s="45"/>
      <c r="B10" s="28" t="s">
        <v>20</v>
      </c>
      <c r="C10" s="29"/>
      <c r="D10" s="30"/>
      <c r="E10" s="31"/>
      <c r="F10" s="32">
        <f>SUM(F6:F9)</f>
        <v>0</v>
      </c>
    </row>
    <row r="11" spans="1:6" ht="12.75">
      <c r="A11" s="47" t="s">
        <v>71</v>
      </c>
      <c r="B11" s="34"/>
      <c r="C11" s="35"/>
      <c r="D11" s="35"/>
      <c r="E11" s="36"/>
      <c r="F11" s="36"/>
    </row>
    <row r="12" spans="1:6" ht="38.25">
      <c r="A12" s="33"/>
      <c r="B12" s="34" t="s">
        <v>50</v>
      </c>
      <c r="C12" s="29" t="s">
        <v>6</v>
      </c>
      <c r="D12" s="30">
        <v>25</v>
      </c>
      <c r="E12" s="36">
        <v>0</v>
      </c>
      <c r="F12" s="36">
        <f>D12*E12</f>
        <v>0</v>
      </c>
    </row>
    <row r="13" spans="1:6" ht="25.5">
      <c r="A13" s="33"/>
      <c r="B13" s="34" t="s">
        <v>51</v>
      </c>
      <c r="C13" s="29" t="s">
        <v>6</v>
      </c>
      <c r="D13" s="29">
        <v>25</v>
      </c>
      <c r="E13" s="36">
        <v>0</v>
      </c>
      <c r="F13" s="36">
        <f>D13*E13</f>
        <v>0</v>
      </c>
    </row>
    <row r="14" spans="1:6" ht="38.25">
      <c r="A14" s="33"/>
      <c r="B14" s="34" t="s">
        <v>52</v>
      </c>
      <c r="C14" s="29" t="s">
        <v>11</v>
      </c>
      <c r="D14" s="30">
        <f>(5.9+5.9+4.62+4.62)</f>
        <v>21.040000000000003</v>
      </c>
      <c r="E14" s="36">
        <v>0</v>
      </c>
      <c r="F14" s="36">
        <f>D14*E14</f>
        <v>0</v>
      </c>
    </row>
    <row r="15" spans="1:6" ht="12.75">
      <c r="A15" s="33"/>
      <c r="B15" s="40" t="s">
        <v>18</v>
      </c>
      <c r="C15" s="29" t="s">
        <v>19</v>
      </c>
      <c r="D15" s="30">
        <v>5</v>
      </c>
      <c r="E15" s="31">
        <f>SUM(F12:F14)</f>
        <v>0</v>
      </c>
      <c r="F15" s="31">
        <f>E15*0.05</f>
        <v>0</v>
      </c>
    </row>
    <row r="16" spans="1:6" ht="21.75" customHeight="1">
      <c r="A16" s="33"/>
      <c r="B16" s="28" t="s">
        <v>20</v>
      </c>
      <c r="C16" s="29"/>
      <c r="D16" s="30"/>
      <c r="E16" s="31"/>
      <c r="F16" s="32">
        <f>SUM(F12:F15)</f>
        <v>0</v>
      </c>
    </row>
    <row r="17" spans="1:6" ht="12.75">
      <c r="A17" s="33" t="s">
        <v>72</v>
      </c>
      <c r="B17" s="34"/>
      <c r="C17" s="35"/>
      <c r="D17" s="35"/>
      <c r="E17" s="36"/>
      <c r="F17" s="36"/>
    </row>
    <row r="18" spans="1:6" ht="25.5">
      <c r="A18" s="33"/>
      <c r="B18" s="34" t="s">
        <v>53</v>
      </c>
      <c r="C18" s="29" t="s">
        <v>6</v>
      </c>
      <c r="D18" s="30">
        <f>(1.3+1.9)*2.3</f>
        <v>7.359999999999999</v>
      </c>
      <c r="E18" s="36">
        <v>0</v>
      </c>
      <c r="F18" s="36">
        <f aca="true" t="shared" si="0" ref="F18:F32">D18*E18</f>
        <v>0</v>
      </c>
    </row>
    <row r="19" spans="1:6" ht="12.75">
      <c r="A19" s="33"/>
      <c r="B19" s="34" t="s">
        <v>54</v>
      </c>
      <c r="C19" s="29" t="s">
        <v>6</v>
      </c>
      <c r="D19" s="30">
        <f>(1.9+1.9+2.5+2.5)*2.2</f>
        <v>19.360000000000003</v>
      </c>
      <c r="E19" s="36">
        <v>0</v>
      </c>
      <c r="F19" s="36">
        <f t="shared" si="0"/>
        <v>0</v>
      </c>
    </row>
    <row r="20" spans="1:6" ht="38.25">
      <c r="A20" s="33"/>
      <c r="B20" s="37" t="s">
        <v>55</v>
      </c>
      <c r="C20" s="29" t="s">
        <v>6</v>
      </c>
      <c r="D20" s="30">
        <v>4</v>
      </c>
      <c r="E20" s="36">
        <v>0</v>
      </c>
      <c r="F20" s="36">
        <f t="shared" si="0"/>
        <v>0</v>
      </c>
    </row>
    <row r="21" spans="1:6" ht="38.25">
      <c r="A21" s="33"/>
      <c r="B21" s="34" t="s">
        <v>56</v>
      </c>
      <c r="C21" s="29" t="s">
        <v>6</v>
      </c>
      <c r="D21" s="30">
        <f>(1.9+1.9+2.5+2.5)*3.22</f>
        <v>28.336000000000006</v>
      </c>
      <c r="E21" s="36">
        <v>0</v>
      </c>
      <c r="F21" s="36">
        <f t="shared" si="0"/>
        <v>0</v>
      </c>
    </row>
    <row r="22" spans="1:6" ht="29.25" customHeight="1">
      <c r="A22" s="33"/>
      <c r="B22" s="37" t="s">
        <v>57</v>
      </c>
      <c r="C22" s="48" t="s">
        <v>5</v>
      </c>
      <c r="D22" s="30">
        <v>1</v>
      </c>
      <c r="E22" s="36">
        <v>0</v>
      </c>
      <c r="F22" s="36">
        <f t="shared" si="0"/>
        <v>0</v>
      </c>
    </row>
    <row r="23" spans="1:6" ht="51">
      <c r="A23" s="33"/>
      <c r="B23" s="37" t="s">
        <v>58</v>
      </c>
      <c r="C23" s="48" t="s">
        <v>5</v>
      </c>
      <c r="D23" s="30">
        <v>1</v>
      </c>
      <c r="E23" s="36">
        <v>0</v>
      </c>
      <c r="F23" s="36">
        <f t="shared" si="0"/>
        <v>0</v>
      </c>
    </row>
    <row r="24" spans="1:6" ht="38.25">
      <c r="A24" s="33"/>
      <c r="B24" s="34" t="s">
        <v>50</v>
      </c>
      <c r="C24" s="48" t="s">
        <v>6</v>
      </c>
      <c r="D24" s="30">
        <v>4</v>
      </c>
      <c r="E24" s="36">
        <v>0</v>
      </c>
      <c r="F24" s="36">
        <f t="shared" si="0"/>
        <v>0</v>
      </c>
    </row>
    <row r="25" spans="1:6" ht="25.5">
      <c r="A25" s="33"/>
      <c r="B25" s="34" t="s">
        <v>51</v>
      </c>
      <c r="C25" s="48" t="s">
        <v>6</v>
      </c>
      <c r="D25" s="30">
        <v>4</v>
      </c>
      <c r="E25" s="36">
        <v>0</v>
      </c>
      <c r="F25" s="36">
        <f t="shared" si="0"/>
        <v>0</v>
      </c>
    </row>
    <row r="26" spans="1:6" ht="12.75">
      <c r="A26" s="33"/>
      <c r="B26" s="37" t="s">
        <v>25</v>
      </c>
      <c r="C26" s="48" t="s">
        <v>5</v>
      </c>
      <c r="D26" s="30">
        <v>1</v>
      </c>
      <c r="E26" s="36">
        <v>0</v>
      </c>
      <c r="F26" s="36">
        <f t="shared" si="0"/>
        <v>0</v>
      </c>
    </row>
    <row r="27" spans="1:6" ht="12.75">
      <c r="A27" s="33"/>
      <c r="B27" s="37" t="s">
        <v>13</v>
      </c>
      <c r="C27" s="48" t="s">
        <v>5</v>
      </c>
      <c r="D27" s="30">
        <v>1</v>
      </c>
      <c r="E27" s="36">
        <v>0</v>
      </c>
      <c r="F27" s="36">
        <f t="shared" si="0"/>
        <v>0</v>
      </c>
    </row>
    <row r="28" spans="1:6" ht="38.25">
      <c r="A28" s="33"/>
      <c r="B28" s="37" t="s">
        <v>23</v>
      </c>
      <c r="C28" s="48" t="s">
        <v>5</v>
      </c>
      <c r="D28" s="30">
        <v>1</v>
      </c>
      <c r="E28" s="36">
        <v>0</v>
      </c>
      <c r="F28" s="36">
        <f t="shared" si="0"/>
        <v>0</v>
      </c>
    </row>
    <row r="29" spans="1:6" ht="12.75">
      <c r="A29" s="33"/>
      <c r="B29" s="37" t="s">
        <v>10</v>
      </c>
      <c r="C29" s="48" t="s">
        <v>5</v>
      </c>
      <c r="D29" s="30">
        <v>1</v>
      </c>
      <c r="E29" s="36">
        <v>0</v>
      </c>
      <c r="F29" s="36">
        <f t="shared" si="0"/>
        <v>0</v>
      </c>
    </row>
    <row r="30" spans="1:6" ht="25.5">
      <c r="A30" s="33"/>
      <c r="B30" s="38" t="s">
        <v>49</v>
      </c>
      <c r="C30" s="29" t="s">
        <v>5</v>
      </c>
      <c r="D30" s="30">
        <v>2</v>
      </c>
      <c r="E30" s="36">
        <v>0</v>
      </c>
      <c r="F30" s="36">
        <f t="shared" si="0"/>
        <v>0</v>
      </c>
    </row>
    <row r="31" spans="1:6" ht="12.75">
      <c r="A31" s="33"/>
      <c r="B31" s="34" t="s">
        <v>7</v>
      </c>
      <c r="C31" s="29" t="s">
        <v>5</v>
      </c>
      <c r="D31" s="30">
        <v>1</v>
      </c>
      <c r="E31" s="36">
        <v>0</v>
      </c>
      <c r="F31" s="36">
        <f t="shared" si="0"/>
        <v>0</v>
      </c>
    </row>
    <row r="32" spans="1:6" ht="12.75">
      <c r="A32" s="33"/>
      <c r="B32" s="37" t="s">
        <v>26</v>
      </c>
      <c r="C32" s="48" t="s">
        <v>6</v>
      </c>
      <c r="D32" s="30">
        <f>1.2*0.6</f>
        <v>0.72</v>
      </c>
      <c r="E32" s="36">
        <v>0</v>
      </c>
      <c r="F32" s="36">
        <f t="shared" si="0"/>
        <v>0</v>
      </c>
    </row>
    <row r="33" spans="1:6" ht="12.75">
      <c r="A33" s="33"/>
      <c r="B33" s="40" t="s">
        <v>18</v>
      </c>
      <c r="C33" s="29" t="s">
        <v>19</v>
      </c>
      <c r="D33" s="30">
        <v>5</v>
      </c>
      <c r="E33" s="31">
        <f>SUM(F18:F32)</f>
        <v>0</v>
      </c>
      <c r="F33" s="31">
        <f>E33*0.05</f>
        <v>0</v>
      </c>
    </row>
    <row r="34" spans="1:6" ht="12.75">
      <c r="A34" s="49"/>
      <c r="B34" s="28" t="s">
        <v>20</v>
      </c>
      <c r="C34" s="29"/>
      <c r="D34" s="30"/>
      <c r="E34" s="31"/>
      <c r="F34" s="32">
        <f>SUM(F18:F33)</f>
        <v>0</v>
      </c>
    </row>
    <row r="35" spans="1:6" ht="12.75">
      <c r="A35" s="33" t="s">
        <v>73</v>
      </c>
      <c r="B35" s="34"/>
      <c r="C35" s="29"/>
      <c r="D35" s="30"/>
      <c r="E35" s="36"/>
      <c r="F35" s="36"/>
    </row>
    <row r="36" spans="1:6" ht="12.75">
      <c r="A36" s="33"/>
      <c r="B36" s="34" t="s">
        <v>54</v>
      </c>
      <c r="C36" s="29" t="s">
        <v>6</v>
      </c>
      <c r="D36" s="30">
        <f>((4.81+4.81+3.4+3.4)*1.9)</f>
        <v>31.197999999999993</v>
      </c>
      <c r="E36" s="36">
        <v>0</v>
      </c>
      <c r="F36" s="36">
        <f aca="true" t="shared" si="1" ref="F36:F50">D36*E36</f>
        <v>0</v>
      </c>
    </row>
    <row r="37" spans="1:6" ht="38.25">
      <c r="A37" s="33"/>
      <c r="B37" s="34" t="s">
        <v>27</v>
      </c>
      <c r="C37" s="29" t="s">
        <v>6</v>
      </c>
      <c r="D37" s="30">
        <f>((4.81+4.81+3.4+3.4)*3.22)</f>
        <v>52.8724</v>
      </c>
      <c r="E37" s="36">
        <v>0</v>
      </c>
      <c r="F37" s="36">
        <f t="shared" si="1"/>
        <v>0</v>
      </c>
    </row>
    <row r="38" spans="1:6" ht="38.25">
      <c r="A38" s="33"/>
      <c r="B38" s="37" t="s">
        <v>59</v>
      </c>
      <c r="C38" s="29" t="s">
        <v>6</v>
      </c>
      <c r="D38" s="30">
        <v>16.1</v>
      </c>
      <c r="E38" s="36">
        <v>0</v>
      </c>
      <c r="F38" s="36">
        <f t="shared" si="1"/>
        <v>0</v>
      </c>
    </row>
    <row r="39" spans="1:6" ht="38.25">
      <c r="A39" s="33"/>
      <c r="B39" s="34" t="s">
        <v>50</v>
      </c>
      <c r="C39" s="48" t="s">
        <v>6</v>
      </c>
      <c r="D39" s="30">
        <v>16.1</v>
      </c>
      <c r="E39" s="36">
        <v>0</v>
      </c>
      <c r="F39" s="36">
        <f t="shared" si="1"/>
        <v>0</v>
      </c>
    </row>
    <row r="40" spans="1:6" ht="25.5">
      <c r="A40" s="33"/>
      <c r="B40" s="34" t="s">
        <v>51</v>
      </c>
      <c r="C40" s="48" t="s">
        <v>6</v>
      </c>
      <c r="D40" s="30">
        <v>16.1</v>
      </c>
      <c r="E40" s="36">
        <v>0</v>
      </c>
      <c r="F40" s="36">
        <f t="shared" si="1"/>
        <v>0</v>
      </c>
    </row>
    <row r="41" spans="1:6" ht="25.5">
      <c r="A41" s="33"/>
      <c r="B41" s="34" t="s">
        <v>22</v>
      </c>
      <c r="C41" s="48" t="s">
        <v>11</v>
      </c>
      <c r="D41" s="30">
        <f>(4.81+4.81+3.4+3.4)</f>
        <v>16.419999999999998</v>
      </c>
      <c r="E41" s="36">
        <v>0</v>
      </c>
      <c r="F41" s="36">
        <f t="shared" si="1"/>
        <v>0</v>
      </c>
    </row>
    <row r="42" spans="1:6" ht="25.5">
      <c r="A42" s="33"/>
      <c r="B42" s="38" t="s">
        <v>49</v>
      </c>
      <c r="C42" s="29" t="s">
        <v>5</v>
      </c>
      <c r="D42" s="30">
        <v>4</v>
      </c>
      <c r="E42" s="36">
        <v>0</v>
      </c>
      <c r="F42" s="36">
        <f t="shared" si="1"/>
        <v>0</v>
      </c>
    </row>
    <row r="43" spans="1:6" ht="25.5">
      <c r="A43" s="33"/>
      <c r="B43" s="34" t="s">
        <v>24</v>
      </c>
      <c r="C43" s="29" t="s">
        <v>14</v>
      </c>
      <c r="D43" s="29">
        <v>1</v>
      </c>
      <c r="E43" s="36">
        <v>0</v>
      </c>
      <c r="F43" s="36">
        <f t="shared" si="1"/>
        <v>0</v>
      </c>
    </row>
    <row r="44" spans="1:6" ht="12.75">
      <c r="A44" s="33"/>
      <c r="B44" s="37" t="s">
        <v>28</v>
      </c>
      <c r="C44" s="29" t="s">
        <v>5</v>
      </c>
      <c r="D44" s="30">
        <v>1</v>
      </c>
      <c r="E44" s="36">
        <v>0</v>
      </c>
      <c r="F44" s="36">
        <f t="shared" si="1"/>
        <v>0</v>
      </c>
    </row>
    <row r="45" spans="1:6" ht="12.75">
      <c r="A45" s="33"/>
      <c r="B45" s="37" t="s">
        <v>15</v>
      </c>
      <c r="C45" s="29" t="s">
        <v>5</v>
      </c>
      <c r="D45" s="30">
        <v>1</v>
      </c>
      <c r="E45" s="36">
        <v>0</v>
      </c>
      <c r="F45" s="36">
        <f t="shared" si="1"/>
        <v>0</v>
      </c>
    </row>
    <row r="46" spans="1:6" ht="38.25">
      <c r="A46" s="33"/>
      <c r="B46" s="37" t="s">
        <v>23</v>
      </c>
      <c r="C46" s="29" t="s">
        <v>5</v>
      </c>
      <c r="D46" s="30">
        <v>2</v>
      </c>
      <c r="E46" s="36">
        <v>0</v>
      </c>
      <c r="F46" s="36">
        <f t="shared" si="1"/>
        <v>0</v>
      </c>
    </row>
    <row r="47" spans="1:6" ht="12.75">
      <c r="A47" s="33"/>
      <c r="B47" s="37" t="s">
        <v>7</v>
      </c>
      <c r="C47" s="29" t="s">
        <v>5</v>
      </c>
      <c r="D47" s="30">
        <v>1</v>
      </c>
      <c r="E47" s="36">
        <v>0</v>
      </c>
      <c r="F47" s="36">
        <f t="shared" si="1"/>
        <v>0</v>
      </c>
    </row>
    <row r="48" spans="1:6" ht="12.75">
      <c r="A48" s="33"/>
      <c r="B48" s="37" t="s">
        <v>60</v>
      </c>
      <c r="C48" s="48" t="s">
        <v>5</v>
      </c>
      <c r="D48" s="30">
        <v>1</v>
      </c>
      <c r="E48" s="36">
        <v>0</v>
      </c>
      <c r="F48" s="36">
        <f t="shared" si="1"/>
        <v>0</v>
      </c>
    </row>
    <row r="49" spans="1:6" ht="51">
      <c r="A49" s="33"/>
      <c r="B49" s="37" t="s">
        <v>61</v>
      </c>
      <c r="C49" s="48" t="s">
        <v>5</v>
      </c>
      <c r="D49" s="30">
        <v>1</v>
      </c>
      <c r="E49" s="36">
        <v>0</v>
      </c>
      <c r="F49" s="36">
        <f t="shared" si="1"/>
        <v>0</v>
      </c>
    </row>
    <row r="50" spans="1:6" ht="12.75">
      <c r="A50" s="33"/>
      <c r="B50" s="34" t="s">
        <v>21</v>
      </c>
      <c r="C50" s="29" t="s">
        <v>6</v>
      </c>
      <c r="D50" s="30">
        <f>2.88*2.3</f>
        <v>6.624</v>
      </c>
      <c r="E50" s="36">
        <v>0</v>
      </c>
      <c r="F50" s="36">
        <f t="shared" si="1"/>
        <v>0</v>
      </c>
    </row>
    <row r="51" spans="1:6" ht="12.75">
      <c r="A51" s="33"/>
      <c r="B51" s="40" t="s">
        <v>18</v>
      </c>
      <c r="C51" s="29" t="s">
        <v>19</v>
      </c>
      <c r="D51" s="30">
        <v>5</v>
      </c>
      <c r="E51" s="31">
        <f>SUM(F36:F50)</f>
        <v>0</v>
      </c>
      <c r="F51" s="31">
        <f>E51*0.05</f>
        <v>0</v>
      </c>
    </row>
    <row r="52" spans="1:6" ht="12.75">
      <c r="A52" s="33"/>
      <c r="B52" s="28" t="s">
        <v>20</v>
      </c>
      <c r="C52" s="29"/>
      <c r="D52" s="30"/>
      <c r="E52" s="31"/>
      <c r="F52" s="32">
        <f>SUM(F36:F51)</f>
        <v>0</v>
      </c>
    </row>
    <row r="53" spans="1:6" ht="12.75">
      <c r="A53" s="33" t="s">
        <v>74</v>
      </c>
      <c r="B53" s="34"/>
      <c r="C53" s="35"/>
      <c r="D53" s="35"/>
      <c r="E53" s="36"/>
      <c r="F53" s="36"/>
    </row>
    <row r="54" spans="1:6" ht="38.25">
      <c r="A54" s="33"/>
      <c r="B54" s="34" t="s">
        <v>50</v>
      </c>
      <c r="C54" s="39" t="s">
        <v>6</v>
      </c>
      <c r="D54" s="30">
        <v>13.5</v>
      </c>
      <c r="E54" s="36">
        <v>0</v>
      </c>
      <c r="F54" s="36">
        <f>D54*E54</f>
        <v>0</v>
      </c>
    </row>
    <row r="55" spans="1:6" ht="89.25">
      <c r="A55" s="33"/>
      <c r="B55" s="34" t="s">
        <v>63</v>
      </c>
      <c r="C55" s="39" t="s">
        <v>6</v>
      </c>
      <c r="D55" s="30">
        <v>13.5</v>
      </c>
      <c r="E55" s="36">
        <v>0</v>
      </c>
      <c r="F55" s="36">
        <f>D55*E55</f>
        <v>0</v>
      </c>
    </row>
    <row r="56" spans="1:6" ht="25.5">
      <c r="A56" s="33"/>
      <c r="B56" s="37" t="s">
        <v>62</v>
      </c>
      <c r="C56" s="39" t="s">
        <v>5</v>
      </c>
      <c r="D56" s="30">
        <v>1</v>
      </c>
      <c r="E56" s="36">
        <v>0</v>
      </c>
      <c r="F56" s="36">
        <f>D56*E56</f>
        <v>0</v>
      </c>
    </row>
    <row r="57" spans="1:6" ht="12.75">
      <c r="A57" s="33"/>
      <c r="B57" s="40" t="s">
        <v>18</v>
      </c>
      <c r="C57" s="29" t="s">
        <v>19</v>
      </c>
      <c r="D57" s="30">
        <v>5</v>
      </c>
      <c r="E57" s="31">
        <f>SUM(F54:F56)</f>
        <v>0</v>
      </c>
      <c r="F57" s="31">
        <f>E57*0.05</f>
        <v>0</v>
      </c>
    </row>
    <row r="58" spans="1:6" ht="12.75">
      <c r="A58" s="33"/>
      <c r="B58" s="28" t="s">
        <v>20</v>
      </c>
      <c r="C58" s="29"/>
      <c r="D58" s="30"/>
      <c r="E58" s="31"/>
      <c r="F58" s="32">
        <f>SUM(F54:F57)</f>
        <v>0</v>
      </c>
    </row>
    <row r="59" spans="1:6" ht="12.75">
      <c r="A59" s="33" t="s">
        <v>75</v>
      </c>
      <c r="B59" s="34"/>
      <c r="C59" s="30"/>
      <c r="D59" s="30"/>
      <c r="E59" s="36"/>
      <c r="F59" s="36"/>
    </row>
    <row r="60" spans="1:6" ht="25.5">
      <c r="A60" s="33"/>
      <c r="B60" s="34" t="s">
        <v>64</v>
      </c>
      <c r="C60" s="30" t="s">
        <v>6</v>
      </c>
      <c r="D60" s="30">
        <f>1.45*1.5</f>
        <v>2.175</v>
      </c>
      <c r="E60" s="36">
        <v>0</v>
      </c>
      <c r="F60" s="36">
        <f aca="true" t="shared" si="2" ref="F60:F71">D60*E60</f>
        <v>0</v>
      </c>
    </row>
    <row r="61" spans="1:6" ht="25.5">
      <c r="A61" s="33"/>
      <c r="B61" s="34" t="s">
        <v>29</v>
      </c>
      <c r="C61" s="30" t="s">
        <v>6</v>
      </c>
      <c r="D61" s="30">
        <f>2*2.2</f>
        <v>4.4</v>
      </c>
      <c r="E61" s="36">
        <v>0</v>
      </c>
      <c r="F61" s="36">
        <f t="shared" si="2"/>
        <v>0</v>
      </c>
    </row>
    <row r="62" spans="1:6" ht="25.5">
      <c r="A62" s="33"/>
      <c r="B62" s="34" t="s">
        <v>24</v>
      </c>
      <c r="C62" s="30" t="s">
        <v>16</v>
      </c>
      <c r="D62" s="30">
        <v>1</v>
      </c>
      <c r="E62" s="36">
        <v>0</v>
      </c>
      <c r="F62" s="36">
        <f t="shared" si="2"/>
        <v>0</v>
      </c>
    </row>
    <row r="63" spans="1:6" ht="12.75">
      <c r="A63" s="33"/>
      <c r="B63" s="34" t="s">
        <v>32</v>
      </c>
      <c r="C63" s="30" t="s">
        <v>2</v>
      </c>
      <c r="D63" s="30">
        <v>1</v>
      </c>
      <c r="E63" s="36">
        <v>0</v>
      </c>
      <c r="F63" s="36">
        <f t="shared" si="2"/>
        <v>0</v>
      </c>
    </row>
    <row r="64" spans="1:6" ht="25.5">
      <c r="A64" s="33"/>
      <c r="B64" s="34" t="s">
        <v>30</v>
      </c>
      <c r="C64" s="30" t="s">
        <v>2</v>
      </c>
      <c r="D64" s="30">
        <v>1</v>
      </c>
      <c r="E64" s="36">
        <v>0</v>
      </c>
      <c r="F64" s="36">
        <f t="shared" si="2"/>
        <v>0</v>
      </c>
    </row>
    <row r="65" spans="1:6" ht="38.25">
      <c r="A65" s="33"/>
      <c r="B65" s="37" t="s">
        <v>23</v>
      </c>
      <c r="C65" s="30" t="s">
        <v>2</v>
      </c>
      <c r="D65" s="30">
        <v>2</v>
      </c>
      <c r="E65" s="36">
        <v>0</v>
      </c>
      <c r="F65" s="36">
        <f t="shared" si="2"/>
        <v>0</v>
      </c>
    </row>
    <row r="66" spans="1:6" ht="12.75">
      <c r="A66" s="33"/>
      <c r="B66" s="34" t="s">
        <v>17</v>
      </c>
      <c r="C66" s="30" t="s">
        <v>6</v>
      </c>
      <c r="D66" s="30">
        <f>(3+3+4.5+4.8)*2.2</f>
        <v>33.660000000000004</v>
      </c>
      <c r="E66" s="36">
        <v>0</v>
      </c>
      <c r="F66" s="36">
        <f t="shared" si="2"/>
        <v>0</v>
      </c>
    </row>
    <row r="67" spans="1:6" ht="38.25">
      <c r="A67" s="33"/>
      <c r="B67" s="37" t="s">
        <v>65</v>
      </c>
      <c r="C67" s="30" t="s">
        <v>6</v>
      </c>
      <c r="D67" s="30">
        <f>((3+3+4.5+4.8)*1.1)+13.8</f>
        <v>30.630000000000003</v>
      </c>
      <c r="E67" s="36">
        <v>0</v>
      </c>
      <c r="F67" s="36">
        <f t="shared" si="2"/>
        <v>0</v>
      </c>
    </row>
    <row r="68" spans="1:6" ht="25.5">
      <c r="A68" s="33"/>
      <c r="B68" s="38" t="s">
        <v>49</v>
      </c>
      <c r="C68" s="30" t="s">
        <v>2</v>
      </c>
      <c r="D68" s="30">
        <v>4</v>
      </c>
      <c r="E68" s="36">
        <v>0</v>
      </c>
      <c r="F68" s="36">
        <f t="shared" si="2"/>
        <v>0</v>
      </c>
    </row>
    <row r="69" spans="1:6" ht="38.25">
      <c r="A69" s="33"/>
      <c r="B69" s="34" t="s">
        <v>50</v>
      </c>
      <c r="C69" s="39" t="s">
        <v>6</v>
      </c>
      <c r="D69" s="30">
        <v>13.8</v>
      </c>
      <c r="E69" s="36">
        <v>0</v>
      </c>
      <c r="F69" s="36">
        <f t="shared" si="2"/>
        <v>0</v>
      </c>
    </row>
    <row r="70" spans="1:6" ht="89.25">
      <c r="A70" s="33"/>
      <c r="B70" s="34" t="s">
        <v>63</v>
      </c>
      <c r="C70" s="39" t="s">
        <v>6</v>
      </c>
      <c r="D70" s="30">
        <v>13.8</v>
      </c>
      <c r="E70" s="36">
        <v>0</v>
      </c>
      <c r="F70" s="36">
        <f t="shared" si="2"/>
        <v>0</v>
      </c>
    </row>
    <row r="71" spans="1:6" ht="12.75">
      <c r="A71" s="33"/>
      <c r="B71" s="34" t="s">
        <v>21</v>
      </c>
      <c r="C71" s="30" t="s">
        <v>6</v>
      </c>
      <c r="D71" s="30">
        <f>3*2.3</f>
        <v>6.8999999999999995</v>
      </c>
      <c r="E71" s="36">
        <v>0</v>
      </c>
      <c r="F71" s="36">
        <f t="shared" si="2"/>
        <v>0</v>
      </c>
    </row>
    <row r="72" spans="1:6" ht="12.75">
      <c r="A72" s="33"/>
      <c r="B72" s="40" t="s">
        <v>18</v>
      </c>
      <c r="C72" s="29" t="s">
        <v>19</v>
      </c>
      <c r="D72" s="30">
        <v>5</v>
      </c>
      <c r="E72" s="31">
        <f>SUM(F60:F71)</f>
        <v>0</v>
      </c>
      <c r="F72" s="31">
        <f>E72*0.05</f>
        <v>0</v>
      </c>
    </row>
    <row r="73" spans="1:6" ht="12.75">
      <c r="A73" s="33"/>
      <c r="B73" s="28" t="s">
        <v>20</v>
      </c>
      <c r="C73" s="29"/>
      <c r="D73" s="30"/>
      <c r="E73" s="31"/>
      <c r="F73" s="32">
        <f>SUM(F60:F72)</f>
        <v>0</v>
      </c>
    </row>
    <row r="74" spans="1:6" ht="12.75">
      <c r="A74" s="33" t="s">
        <v>76</v>
      </c>
      <c r="B74" s="34"/>
      <c r="C74" s="30"/>
      <c r="D74" s="30"/>
      <c r="E74" s="36"/>
      <c r="F74" s="36"/>
    </row>
    <row r="75" spans="1:6" ht="12.75">
      <c r="A75" s="2"/>
      <c r="B75" s="4"/>
      <c r="C75" s="3"/>
      <c r="D75" s="3"/>
      <c r="E75" s="13"/>
      <c r="F75" s="13"/>
    </row>
    <row r="76" spans="1:6" ht="25.5">
      <c r="A76" s="24"/>
      <c r="B76" s="7" t="s">
        <v>64</v>
      </c>
      <c r="C76" s="8" t="s">
        <v>6</v>
      </c>
      <c r="D76" s="8">
        <f>1.15*1.5</f>
        <v>1.7249999999999999</v>
      </c>
      <c r="E76" s="15">
        <v>0</v>
      </c>
      <c r="F76" s="15">
        <f aca="true" t="shared" si="3" ref="F76:F87">D76*E76</f>
        <v>0</v>
      </c>
    </row>
    <row r="77" spans="1:6" ht="25.5">
      <c r="A77" s="24"/>
      <c r="B77" s="7" t="s">
        <v>29</v>
      </c>
      <c r="C77" s="8" t="s">
        <v>6</v>
      </c>
      <c r="D77" s="8">
        <f>2*2</f>
        <v>4</v>
      </c>
      <c r="E77" s="15">
        <v>0</v>
      </c>
      <c r="F77" s="15">
        <f t="shared" si="3"/>
        <v>0</v>
      </c>
    </row>
    <row r="78" spans="1:6" ht="25.5">
      <c r="A78" s="24"/>
      <c r="B78" s="7" t="s">
        <v>31</v>
      </c>
      <c r="C78" s="8" t="s">
        <v>12</v>
      </c>
      <c r="D78" s="8">
        <v>1</v>
      </c>
      <c r="E78" s="15">
        <v>0</v>
      </c>
      <c r="F78" s="15">
        <f t="shared" si="3"/>
        <v>0</v>
      </c>
    </row>
    <row r="79" spans="1:6" ht="25.5">
      <c r="A79" s="24"/>
      <c r="B79" s="7" t="s">
        <v>30</v>
      </c>
      <c r="C79" s="8" t="s">
        <v>2</v>
      </c>
      <c r="D79" s="8">
        <v>1</v>
      </c>
      <c r="E79" s="15">
        <v>0</v>
      </c>
      <c r="F79" s="15">
        <f t="shared" si="3"/>
        <v>0</v>
      </c>
    </row>
    <row r="80" spans="1:6" ht="12.75">
      <c r="A80" s="24"/>
      <c r="B80" s="7" t="s">
        <v>32</v>
      </c>
      <c r="C80" s="8" t="s">
        <v>2</v>
      </c>
      <c r="D80" s="8">
        <v>1</v>
      </c>
      <c r="E80" s="15">
        <v>0</v>
      </c>
      <c r="F80" s="15">
        <f t="shared" si="3"/>
        <v>0</v>
      </c>
    </row>
    <row r="81" spans="1:6" ht="38.25">
      <c r="A81" s="24"/>
      <c r="B81" s="25" t="s">
        <v>33</v>
      </c>
      <c r="C81" s="8" t="s">
        <v>2</v>
      </c>
      <c r="D81" s="8">
        <v>2</v>
      </c>
      <c r="E81" s="15">
        <v>0</v>
      </c>
      <c r="F81" s="15">
        <f t="shared" si="3"/>
        <v>0</v>
      </c>
    </row>
    <row r="82" spans="1:6" ht="25.5">
      <c r="A82" s="24"/>
      <c r="B82" s="7" t="s">
        <v>66</v>
      </c>
      <c r="C82" s="8" t="s">
        <v>6</v>
      </c>
      <c r="D82" s="8">
        <f>(2.9+2.9+4.8+4.8)*2.2</f>
        <v>33.88</v>
      </c>
      <c r="E82" s="15">
        <v>0</v>
      </c>
      <c r="F82" s="15">
        <f t="shared" si="3"/>
        <v>0</v>
      </c>
    </row>
    <row r="83" spans="1:6" ht="38.25">
      <c r="A83" s="24"/>
      <c r="B83" s="25" t="s">
        <v>67</v>
      </c>
      <c r="C83" s="8" t="s">
        <v>6</v>
      </c>
      <c r="D83" s="8">
        <f>((2.9+2.9+4.8+4.8)*1.2)+13.5</f>
        <v>31.979999999999997</v>
      </c>
      <c r="E83" s="15">
        <v>0</v>
      </c>
      <c r="F83" s="15">
        <f t="shared" si="3"/>
        <v>0</v>
      </c>
    </row>
    <row r="84" spans="1:6" ht="25.5">
      <c r="A84" s="24"/>
      <c r="B84" s="26" t="s">
        <v>49</v>
      </c>
      <c r="C84" s="8" t="s">
        <v>2</v>
      </c>
      <c r="D84" s="8">
        <v>4</v>
      </c>
      <c r="E84" s="15">
        <v>0</v>
      </c>
      <c r="F84" s="15">
        <f t="shared" si="3"/>
        <v>0</v>
      </c>
    </row>
    <row r="85" spans="1:6" ht="38.25">
      <c r="A85" s="24"/>
      <c r="B85" s="7" t="s">
        <v>50</v>
      </c>
      <c r="C85" s="27" t="s">
        <v>6</v>
      </c>
      <c r="D85" s="8">
        <v>13.5</v>
      </c>
      <c r="E85" s="15">
        <v>0</v>
      </c>
      <c r="F85" s="15">
        <f t="shared" si="3"/>
        <v>0</v>
      </c>
    </row>
    <row r="86" spans="1:6" ht="89.25">
      <c r="A86" s="24"/>
      <c r="B86" s="7" t="s">
        <v>63</v>
      </c>
      <c r="C86" s="27" t="s">
        <v>6</v>
      </c>
      <c r="D86" s="8">
        <v>13.5</v>
      </c>
      <c r="E86" s="15">
        <v>0</v>
      </c>
      <c r="F86" s="15">
        <f t="shared" si="3"/>
        <v>0</v>
      </c>
    </row>
    <row r="87" spans="1:6" ht="12.75">
      <c r="A87" s="24"/>
      <c r="B87" s="7" t="s">
        <v>21</v>
      </c>
      <c r="C87" s="8" t="s">
        <v>6</v>
      </c>
      <c r="D87" s="8">
        <f>2.9*2.3</f>
        <v>6.669999999999999</v>
      </c>
      <c r="E87" s="15">
        <v>0</v>
      </c>
      <c r="F87" s="15">
        <f t="shared" si="3"/>
        <v>0</v>
      </c>
    </row>
    <row r="88" spans="1:6" ht="12.75">
      <c r="A88" s="24"/>
      <c r="B88" s="17" t="s">
        <v>18</v>
      </c>
      <c r="C88" s="10" t="s">
        <v>19</v>
      </c>
      <c r="D88" s="8">
        <v>5</v>
      </c>
      <c r="E88" s="16">
        <f>SUM(F76:F87)</f>
        <v>0</v>
      </c>
      <c r="F88" s="16">
        <f>E88*0.05</f>
        <v>0</v>
      </c>
    </row>
    <row r="89" spans="1:6" ht="12.75">
      <c r="A89" s="24"/>
      <c r="B89" s="28" t="s">
        <v>20</v>
      </c>
      <c r="C89" s="29"/>
      <c r="D89" s="30"/>
      <c r="E89" s="31"/>
      <c r="F89" s="32">
        <f>SUM(F76:F88)</f>
        <v>0</v>
      </c>
    </row>
    <row r="90" spans="1:6" ht="12.75">
      <c r="A90" s="33" t="s">
        <v>77</v>
      </c>
      <c r="B90" s="34"/>
      <c r="C90" s="30"/>
      <c r="D90" s="35"/>
      <c r="E90" s="36"/>
      <c r="F90" s="36"/>
    </row>
    <row r="91" spans="1:6" ht="25.5">
      <c r="A91" s="33"/>
      <c r="B91" s="34" t="s">
        <v>64</v>
      </c>
      <c r="C91" s="30" t="s">
        <v>6</v>
      </c>
      <c r="D91" s="29">
        <f>1.1*1.5</f>
        <v>1.6500000000000001</v>
      </c>
      <c r="E91" s="36">
        <v>0</v>
      </c>
      <c r="F91" s="36">
        <f aca="true" t="shared" si="4" ref="F91:F102">D91*E91</f>
        <v>0</v>
      </c>
    </row>
    <row r="92" spans="1:6" ht="25.5">
      <c r="A92" s="33"/>
      <c r="B92" s="34" t="s">
        <v>29</v>
      </c>
      <c r="C92" s="30" t="s">
        <v>6</v>
      </c>
      <c r="D92" s="29">
        <f>2.2*2.4</f>
        <v>5.28</v>
      </c>
      <c r="E92" s="36">
        <v>0</v>
      </c>
      <c r="F92" s="36">
        <f t="shared" si="4"/>
        <v>0</v>
      </c>
    </row>
    <row r="93" spans="1:6" ht="25.5">
      <c r="A93" s="33"/>
      <c r="B93" s="34" t="s">
        <v>31</v>
      </c>
      <c r="C93" s="30" t="s">
        <v>12</v>
      </c>
      <c r="D93" s="29">
        <v>1</v>
      </c>
      <c r="E93" s="36">
        <v>0</v>
      </c>
      <c r="F93" s="36">
        <f t="shared" si="4"/>
        <v>0</v>
      </c>
    </row>
    <row r="94" spans="1:6" ht="25.5">
      <c r="A94" s="33"/>
      <c r="B94" s="34" t="s">
        <v>30</v>
      </c>
      <c r="C94" s="30" t="s">
        <v>2</v>
      </c>
      <c r="D94" s="29">
        <v>1</v>
      </c>
      <c r="E94" s="36">
        <v>0</v>
      </c>
      <c r="F94" s="36">
        <f t="shared" si="4"/>
        <v>0</v>
      </c>
    </row>
    <row r="95" spans="1:6" ht="12.75">
      <c r="A95" s="33"/>
      <c r="B95" s="34" t="s">
        <v>32</v>
      </c>
      <c r="C95" s="30" t="s">
        <v>2</v>
      </c>
      <c r="D95" s="29">
        <v>1</v>
      </c>
      <c r="E95" s="36">
        <v>0</v>
      </c>
      <c r="F95" s="36">
        <f t="shared" si="4"/>
        <v>0</v>
      </c>
    </row>
    <row r="96" spans="1:6" ht="38.25">
      <c r="A96" s="33"/>
      <c r="B96" s="37" t="s">
        <v>33</v>
      </c>
      <c r="C96" s="30" t="s">
        <v>2</v>
      </c>
      <c r="D96" s="29">
        <v>2</v>
      </c>
      <c r="E96" s="36">
        <v>0</v>
      </c>
      <c r="F96" s="36">
        <f t="shared" si="4"/>
        <v>0</v>
      </c>
    </row>
    <row r="97" spans="1:6" ht="25.5">
      <c r="A97" s="33"/>
      <c r="B97" s="34" t="s">
        <v>66</v>
      </c>
      <c r="C97" s="30" t="s">
        <v>6</v>
      </c>
      <c r="D97" s="29">
        <f>(2.9+2.9+4.8+4.8)*2.2</f>
        <v>33.88</v>
      </c>
      <c r="E97" s="36">
        <v>0</v>
      </c>
      <c r="F97" s="36">
        <f t="shared" si="4"/>
        <v>0</v>
      </c>
    </row>
    <row r="98" spans="1:6" ht="38.25">
      <c r="A98" s="33"/>
      <c r="B98" s="37" t="s">
        <v>67</v>
      </c>
      <c r="C98" s="30" t="s">
        <v>6</v>
      </c>
      <c r="D98" s="29">
        <f>((2.9+2.9+4.8+4.8)*1.1)+13.6</f>
        <v>30.54</v>
      </c>
      <c r="E98" s="36">
        <v>0</v>
      </c>
      <c r="F98" s="36">
        <f t="shared" si="4"/>
        <v>0</v>
      </c>
    </row>
    <row r="99" spans="1:6" ht="25.5">
      <c r="A99" s="33"/>
      <c r="B99" s="38" t="s">
        <v>49</v>
      </c>
      <c r="C99" s="30" t="s">
        <v>2</v>
      </c>
      <c r="D99" s="29">
        <v>4</v>
      </c>
      <c r="E99" s="36">
        <v>0</v>
      </c>
      <c r="F99" s="36">
        <f t="shared" si="4"/>
        <v>0</v>
      </c>
    </row>
    <row r="100" spans="1:6" ht="38.25">
      <c r="A100" s="33"/>
      <c r="B100" s="34" t="s">
        <v>50</v>
      </c>
      <c r="C100" s="39" t="s">
        <v>6</v>
      </c>
      <c r="D100" s="29">
        <v>13.6</v>
      </c>
      <c r="E100" s="36">
        <v>0</v>
      </c>
      <c r="F100" s="36">
        <f t="shared" si="4"/>
        <v>0</v>
      </c>
    </row>
    <row r="101" spans="1:6" ht="89.25">
      <c r="A101" s="33"/>
      <c r="B101" s="34" t="s">
        <v>63</v>
      </c>
      <c r="C101" s="39" t="s">
        <v>6</v>
      </c>
      <c r="D101" s="29">
        <v>13.6</v>
      </c>
      <c r="E101" s="36">
        <v>0</v>
      </c>
      <c r="F101" s="36">
        <f t="shared" si="4"/>
        <v>0</v>
      </c>
    </row>
    <row r="102" spans="1:6" ht="12.75">
      <c r="A102" s="33"/>
      <c r="B102" s="34" t="s">
        <v>21</v>
      </c>
      <c r="C102" s="30" t="s">
        <v>6</v>
      </c>
      <c r="D102" s="30">
        <f>2.9*2.3</f>
        <v>6.669999999999999</v>
      </c>
      <c r="E102" s="36">
        <v>0</v>
      </c>
      <c r="F102" s="36">
        <f t="shared" si="4"/>
        <v>0</v>
      </c>
    </row>
    <row r="103" spans="1:6" ht="12.75">
      <c r="A103" s="33"/>
      <c r="B103" s="40" t="s">
        <v>18</v>
      </c>
      <c r="C103" s="29" t="s">
        <v>19</v>
      </c>
      <c r="D103" s="30">
        <v>5</v>
      </c>
      <c r="E103" s="31">
        <f>SUM(F91:F102)</f>
        <v>0</v>
      </c>
      <c r="F103" s="31">
        <f>E103*0.05</f>
        <v>0</v>
      </c>
    </row>
    <row r="104" spans="1:6" ht="12.75">
      <c r="A104" s="33"/>
      <c r="B104" s="28" t="s">
        <v>20</v>
      </c>
      <c r="C104" s="29"/>
      <c r="D104" s="30"/>
      <c r="E104" s="31"/>
      <c r="F104" s="32">
        <f>SUM(F91:F103)</f>
        <v>0</v>
      </c>
    </row>
    <row r="105" spans="1:6" ht="12.75">
      <c r="A105" s="33" t="s">
        <v>78</v>
      </c>
      <c r="B105" s="34"/>
      <c r="C105" s="35"/>
      <c r="D105" s="35"/>
      <c r="E105" s="36"/>
      <c r="F105" s="36"/>
    </row>
    <row r="106" spans="1:6" ht="25.5">
      <c r="A106" s="33"/>
      <c r="B106" s="34" t="s">
        <v>68</v>
      </c>
      <c r="C106" s="29" t="s">
        <v>6</v>
      </c>
      <c r="D106" s="30">
        <f>(30.5+30.5+3.35+3.35)*2.2</f>
        <v>148.94</v>
      </c>
      <c r="E106" s="36">
        <v>0</v>
      </c>
      <c r="F106" s="36">
        <f aca="true" t="shared" si="5" ref="F106:F113">D106*E106</f>
        <v>0</v>
      </c>
    </row>
    <row r="107" spans="1:6" ht="25.5">
      <c r="A107" s="33"/>
      <c r="B107" s="34" t="s">
        <v>34</v>
      </c>
      <c r="C107" s="29" t="s">
        <v>6</v>
      </c>
      <c r="D107" s="30">
        <f>((30.5+30.5+3.35+3.35)*1.1)+100.3</f>
        <v>174.76999999999998</v>
      </c>
      <c r="E107" s="36">
        <v>0</v>
      </c>
      <c r="F107" s="36">
        <f t="shared" si="5"/>
        <v>0</v>
      </c>
    </row>
    <row r="108" spans="1:6" ht="38.25">
      <c r="A108" s="33"/>
      <c r="B108" s="34" t="s">
        <v>50</v>
      </c>
      <c r="C108" s="39" t="s">
        <v>6</v>
      </c>
      <c r="D108" s="30">
        <f>(30.3*3.34)</f>
        <v>101.202</v>
      </c>
      <c r="E108" s="36">
        <v>0</v>
      </c>
      <c r="F108" s="36">
        <f t="shared" si="5"/>
        <v>0</v>
      </c>
    </row>
    <row r="109" spans="1:6" ht="89.25">
      <c r="A109" s="33"/>
      <c r="B109" s="34" t="s">
        <v>63</v>
      </c>
      <c r="C109" s="39" t="s">
        <v>6</v>
      </c>
      <c r="D109" s="30">
        <f>(30.3*3.34)</f>
        <v>101.202</v>
      </c>
      <c r="E109" s="36">
        <v>0</v>
      </c>
      <c r="F109" s="36">
        <f t="shared" si="5"/>
        <v>0</v>
      </c>
    </row>
    <row r="110" spans="1:6" ht="12.75">
      <c r="A110" s="33"/>
      <c r="B110" s="34" t="s">
        <v>21</v>
      </c>
      <c r="C110" s="30" t="s">
        <v>6</v>
      </c>
      <c r="D110" s="30">
        <f>3.3*2.3</f>
        <v>7.589999999999999</v>
      </c>
      <c r="E110" s="36">
        <v>0</v>
      </c>
      <c r="F110" s="36">
        <f t="shared" si="5"/>
        <v>0</v>
      </c>
    </row>
    <row r="111" spans="1:6" ht="12.75">
      <c r="A111" s="33"/>
      <c r="B111" s="37" t="s">
        <v>69</v>
      </c>
      <c r="C111" s="30" t="s">
        <v>11</v>
      </c>
      <c r="D111" s="30">
        <f>(30.3+30.3+3.35+3.35-2.6-5.6-4.8+2)</f>
        <v>56.300000000000004</v>
      </c>
      <c r="E111" s="36">
        <v>0</v>
      </c>
      <c r="F111" s="36">
        <f t="shared" si="5"/>
        <v>0</v>
      </c>
    </row>
    <row r="112" spans="1:6" ht="25.5">
      <c r="A112" s="33"/>
      <c r="B112" s="38" t="s">
        <v>49</v>
      </c>
      <c r="C112" s="29" t="s">
        <v>2</v>
      </c>
      <c r="D112" s="29">
        <v>10</v>
      </c>
      <c r="E112" s="36">
        <v>0</v>
      </c>
      <c r="F112" s="36">
        <f t="shared" si="5"/>
        <v>0</v>
      </c>
    </row>
    <row r="113" spans="1:6" ht="12.75">
      <c r="A113" s="33"/>
      <c r="B113" s="37" t="s">
        <v>38</v>
      </c>
      <c r="C113" s="30" t="s">
        <v>2</v>
      </c>
      <c r="D113" s="30">
        <v>8</v>
      </c>
      <c r="E113" s="36">
        <v>0</v>
      </c>
      <c r="F113" s="36">
        <f t="shared" si="5"/>
        <v>0</v>
      </c>
    </row>
    <row r="114" spans="1:10" ht="51">
      <c r="A114" s="33"/>
      <c r="B114" s="37" t="s">
        <v>35</v>
      </c>
      <c r="C114" s="30" t="s">
        <v>2</v>
      </c>
      <c r="D114" s="30">
        <v>10</v>
      </c>
      <c r="E114" s="36">
        <v>0</v>
      </c>
      <c r="F114" s="36">
        <f>D114*E114</f>
        <v>0</v>
      </c>
      <c r="J114" s="22"/>
    </row>
    <row r="115" spans="1:10" ht="12.75">
      <c r="A115" s="33"/>
      <c r="B115" s="40" t="s">
        <v>18</v>
      </c>
      <c r="C115" s="29" t="s">
        <v>19</v>
      </c>
      <c r="D115" s="30">
        <v>5</v>
      </c>
      <c r="E115" s="31">
        <f>SUM(F106:F114)</f>
        <v>0</v>
      </c>
      <c r="F115" s="31">
        <f>E115*0.05</f>
        <v>0</v>
      </c>
      <c r="J115" s="23"/>
    </row>
    <row r="116" spans="1:6" ht="12.75">
      <c r="A116" s="33"/>
      <c r="B116" s="28" t="s">
        <v>20</v>
      </c>
      <c r="C116" s="29"/>
      <c r="D116" s="30"/>
      <c r="E116" s="31"/>
      <c r="F116" s="32">
        <f>SUM(F106:F115)</f>
        <v>0</v>
      </c>
    </row>
    <row r="119" spans="2:6" ht="12.75">
      <c r="B119" s="6" t="s">
        <v>36</v>
      </c>
      <c r="C119" s="1"/>
      <c r="D119" s="3"/>
      <c r="E119" s="5"/>
      <c r="F119" s="14">
        <f>SUM(F10,F16,F34,F52,F58,F73,F89,F104,F116)</f>
        <v>0</v>
      </c>
    </row>
    <row r="121" spans="2:6" ht="38.25">
      <c r="B121" s="4" t="s">
        <v>79</v>
      </c>
      <c r="C121" s="1" t="s">
        <v>19</v>
      </c>
      <c r="D121" s="3">
        <v>2</v>
      </c>
      <c r="E121" s="5">
        <f>F119</f>
        <v>0</v>
      </c>
      <c r="F121" s="5">
        <f>E121*0.02</f>
        <v>0</v>
      </c>
    </row>
    <row r="122" spans="2:6" ht="51">
      <c r="B122" s="4" t="s">
        <v>37</v>
      </c>
      <c r="C122" s="1" t="s">
        <v>19</v>
      </c>
      <c r="D122" s="3">
        <v>2</v>
      </c>
      <c r="E122" s="5">
        <f>F119</f>
        <v>0</v>
      </c>
      <c r="F122" s="5">
        <f>E122*0.02</f>
        <v>0</v>
      </c>
    </row>
    <row r="125" spans="2:6" ht="178.5">
      <c r="B125" s="41" t="s">
        <v>82</v>
      </c>
      <c r="C125" s="29" t="s">
        <v>2</v>
      </c>
      <c r="D125" s="29">
        <v>20</v>
      </c>
      <c r="E125" s="36">
        <v>0</v>
      </c>
      <c r="F125" s="36">
        <f>D125*E125</f>
        <v>0</v>
      </c>
    </row>
    <row r="128" spans="2:6" ht="12.75">
      <c r="B128" s="6" t="s">
        <v>39</v>
      </c>
      <c r="C128" s="1"/>
      <c r="D128" s="3"/>
      <c r="E128" s="5"/>
      <c r="F128" s="14">
        <f>SUM(F119,F121,F122,F125)</f>
        <v>0</v>
      </c>
    </row>
  </sheetData>
  <mergeCells count="1">
    <mergeCell ref="B2:E2"/>
  </mergeCells>
  <printOptions/>
  <pageMargins left="0.98" right="0.29" top="1" bottom="1" header="0.5" footer="0.5"/>
  <pageSetup horizontalDpi="600" verticalDpi="600" orientation="portrait" paperSize="9" r:id="rId1"/>
  <headerFooter alignWithMargins="0">
    <oddHeader>&amp;CRemont wnętrza budynku Przychodni Rejonowej nr 2 w Jędrzejowie - Piętro
Strona &amp;P z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PTompolski</cp:lastModifiedBy>
  <cp:lastPrinted>2009-08-13T20:51:31Z</cp:lastPrinted>
  <dcterms:created xsi:type="dcterms:W3CDTF">2009-02-06T07:10:03Z</dcterms:created>
  <dcterms:modified xsi:type="dcterms:W3CDTF">2009-08-14T07:17:31Z</dcterms:modified>
  <cp:category/>
  <cp:version/>
  <cp:contentType/>
  <cp:contentStatus/>
</cp:coreProperties>
</file>