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tr tyt." sheetId="1" r:id="rId1"/>
    <sheet name="Parter" sheetId="2" r:id="rId2"/>
    <sheet name="Piwnica" sheetId="3" r:id="rId3"/>
  </sheets>
  <definedNames/>
  <calcPr fullCalcOnLoad="1"/>
</workbook>
</file>

<file path=xl/sharedStrings.xml><?xml version="1.0" encoding="utf-8"?>
<sst xmlns="http://schemas.openxmlformats.org/spreadsheetml/2006/main" count="435" uniqueCount="155">
  <si>
    <t>Lp.</t>
  </si>
  <si>
    <t>jednostka</t>
  </si>
  <si>
    <t>szt</t>
  </si>
  <si>
    <t>obmiar</t>
  </si>
  <si>
    <t>cena</t>
  </si>
  <si>
    <t>(15 żeberek)</t>
  </si>
  <si>
    <t>szt.</t>
  </si>
  <si>
    <t>m2</t>
  </si>
  <si>
    <t>6 żeberek</t>
  </si>
  <si>
    <t>wartość</t>
  </si>
  <si>
    <t>Roboty scalone</t>
  </si>
  <si>
    <t>zerwanie płytek</t>
  </si>
  <si>
    <t>14 żeberek</t>
  </si>
  <si>
    <t>wylewka smopoziomujaca</t>
  </si>
  <si>
    <t>18 żeberek</t>
  </si>
  <si>
    <t>wymiana umywalki z szafką</t>
  </si>
  <si>
    <t>odbojnice CS Polska</t>
  </si>
  <si>
    <t>malowanie lamperii do 2,20+gładź</t>
  </si>
  <si>
    <t>malowanie farbami latek.+gładź</t>
  </si>
  <si>
    <t>PARTER BUDYNKU</t>
  </si>
  <si>
    <t>11 zeberek</t>
  </si>
  <si>
    <t>wylewka samopoziomująca</t>
  </si>
  <si>
    <t>zaprawienie z tynku po skuciu ścian</t>
  </si>
  <si>
    <t>materiały pomocnicze</t>
  </si>
  <si>
    <t>skucie płytek</t>
  </si>
  <si>
    <t>terakota na podłodze</t>
  </si>
  <si>
    <t>wymiana muszli klozet. dla niepełn</t>
  </si>
  <si>
    <t>wymiana umywalki dla niepełno</t>
  </si>
  <si>
    <t>wymiana baterii dla niepelno.</t>
  </si>
  <si>
    <t>zerwanie płytek-glazury</t>
  </si>
  <si>
    <t>wylewka samopoziomujaca</t>
  </si>
  <si>
    <t>pochwyty dla niepełnosprawnych</t>
  </si>
  <si>
    <t>rozbiórka ścianki gr.12</t>
  </si>
  <si>
    <t>zabudowa pionu G-K</t>
  </si>
  <si>
    <t>skucie płytek fartucha</t>
  </si>
  <si>
    <t>wymiana umywalki z szafka</t>
  </si>
  <si>
    <t>19 żeberek</t>
  </si>
  <si>
    <t>wyburzenie ścianki gr. 12</t>
  </si>
  <si>
    <t>2 żeberka</t>
  </si>
  <si>
    <t>tarakota na podłodze</t>
  </si>
  <si>
    <t xml:space="preserve">wyburzenie ścian gr. 12 </t>
  </si>
  <si>
    <t>tynkowanie po wyburzeniu bruzd</t>
  </si>
  <si>
    <t>demontaż umywalki</t>
  </si>
  <si>
    <t>11 żeberek</t>
  </si>
  <si>
    <t>malowanie ścian + sufi+gładź</t>
  </si>
  <si>
    <t>likwidacja muszli ustępowej</t>
  </si>
  <si>
    <t>demontaż baterii</t>
  </si>
  <si>
    <t>wyburzenie ścianki gr 6</t>
  </si>
  <si>
    <t>zabudowa pionów kanaliz.</t>
  </si>
  <si>
    <t xml:space="preserve">zerwanie płytek </t>
  </si>
  <si>
    <t>PIWNICA BUDYNKU</t>
  </si>
  <si>
    <t>doprowadzenie wody, kanalizacji.</t>
  </si>
  <si>
    <t>płytki + cokolik na podłodze</t>
  </si>
  <si>
    <t>likwidacja grzejnika</t>
  </si>
  <si>
    <t>%</t>
  </si>
  <si>
    <t>Razem</t>
  </si>
  <si>
    <t>kpl</t>
  </si>
  <si>
    <t>zamontowanie zlewu nierdzewnego 2 kom. na szafce</t>
  </si>
  <si>
    <t>zamontowanie umywalki na szafce</t>
  </si>
  <si>
    <t>założenie lamp oprawa rastrowa typ Aga Light 2x36W</t>
  </si>
  <si>
    <t>materiały pomocnicze dla całości</t>
  </si>
  <si>
    <t>ułożenie płytek na ścian.-pełna wysokość</t>
  </si>
  <si>
    <t>wyciąg mechaniczny montaż wentylatora dachowego fi 300 Turbowent na kominie</t>
  </si>
  <si>
    <t>ścianka oddzielacja wys.2,1m gr. 12 cm dwustronnie tynkowana zaprawą cem-wap</t>
  </si>
  <si>
    <t>malowanie sufit emulsja</t>
  </si>
  <si>
    <t>wymiana drzwi 80 na 90 płytowe pełne białe, ościeżnica stalowa</t>
  </si>
  <si>
    <t>zamontowanie nawiewu typu Z 14x14 cm w ścianie zewnętrznej</t>
  </si>
  <si>
    <t>wykucie otworu pod drzwi 90 z montażem drzwi płytowych z ościeżnicą stalową</t>
  </si>
  <si>
    <t>RAZEM PIWNICE</t>
  </si>
  <si>
    <t>wymiana grzejnika Purmo Hygiene H20 1400x600mm</t>
  </si>
  <si>
    <t>założenie wertikali atest ppoż</t>
  </si>
  <si>
    <t>wymiana baterii na baterię z możliwością uruchmienia przedramieniem - typ Clinic</t>
  </si>
  <si>
    <t>wymiana grzejnika Purmo Hygiene H20 700x600mm</t>
  </si>
  <si>
    <t>wymiana drzwi 80 na 90 z ościeżnicą stalową - drzwi płytowe okleina sztuczna</t>
  </si>
  <si>
    <t>wymiana grzejnika Purmo Hygiene H20 1200x600mm</t>
  </si>
  <si>
    <t>wymiana grzejnika Purmo Hygiene H20 2000x600mm</t>
  </si>
  <si>
    <t>tarket na podlodze wraz z przyg podłoża i wywinięciem cokołów</t>
  </si>
  <si>
    <t>wymiana drzwi 80 na 90 z poszerzeniem otworów montażem stalowej ościeżnicy i skrzydeł drzwiowych w okleinie sztucznej</t>
  </si>
  <si>
    <t>rozebranie ścianki gr. 12 cm</t>
  </si>
  <si>
    <t>wymurowanie ścianki gr. 12 cm z obustronnym otynkowaniem</t>
  </si>
  <si>
    <t>montaż drzwi 90 z ościeżnicą stalową okleina sztuczna</t>
  </si>
  <si>
    <t>malowanie ścian+sufit+gładź gipsowa - farba lateksowa</t>
  </si>
  <si>
    <t>założenie wertikali z atestem ppoż</t>
  </si>
  <si>
    <t>zamurowanie drzwi 80 z uzupełnieniem tynku cem-wap</t>
  </si>
  <si>
    <t>płytki wys. 3,50 glazura z przygotowaniem podłoża</t>
  </si>
  <si>
    <t>malowanie sufitu farba lateksowa +gładź</t>
  </si>
  <si>
    <t>przebudowa drzwi z 80 na 100 z poszerzeniem otworu i montażem ościeznicy stalowej, drzwi w okleinie sztucznej</t>
  </si>
  <si>
    <t>wertikale atest ppoż</t>
  </si>
  <si>
    <t>ułożenie glazury z przygotowaniem podłoża</t>
  </si>
  <si>
    <t>wymiana umywalki na umywalkę na szafce</t>
  </si>
  <si>
    <t>załozenie wertikali atest ppoż</t>
  </si>
  <si>
    <t>wykonanie glazury-fartuch z przygotowaniem podłoża</t>
  </si>
  <si>
    <t>malowanie ścian+sufitu+gładź - farba lateksowa</t>
  </si>
  <si>
    <t>montaż zlew ze stali nierdzewnej na szafce</t>
  </si>
  <si>
    <t>mb</t>
  </si>
  <si>
    <t>zamurowanie okienka z otynkowaniem</t>
  </si>
  <si>
    <t>płytki na ścianach z przygotowaniem podłoża</t>
  </si>
  <si>
    <t>malowanie sufitu+gładź - farba lateksowa</t>
  </si>
  <si>
    <t>zamontowanie zlewu na szafce</t>
  </si>
  <si>
    <t>ułozenie płytek-fartucha z przygotowaniem podłoża</t>
  </si>
  <si>
    <t>zamurowanie drzwi 80 z zatynkowaniem</t>
  </si>
  <si>
    <t>wymiana lamp podwojnych na rastrowe typ Aga Light 2x36W</t>
  </si>
  <si>
    <t>murowanie ścianki gr. 12 z otynkowaniem</t>
  </si>
  <si>
    <t>zabudowa G-K</t>
  </si>
  <si>
    <t>malowanie lamperii 2,20+gładź</t>
  </si>
  <si>
    <t>naroźniki CS Polska</t>
  </si>
  <si>
    <t>wymianan zlew na szafce</t>
  </si>
  <si>
    <t>ułożenie płytek - fartuch z przyg podłoża</t>
  </si>
  <si>
    <t>uzupelnienie tynków cem-wap</t>
  </si>
  <si>
    <t>malowanie lamperii do 2,2+gładź</t>
  </si>
  <si>
    <t>malowanie ścian, sufit+gładz-farba lateksowa</t>
  </si>
  <si>
    <t>RAZEM PARTER</t>
  </si>
  <si>
    <t>przeróbka instalacji elektrycznych z wymianą tablic parteru</t>
  </si>
  <si>
    <t>OGÓŁEM  PARTER</t>
  </si>
  <si>
    <t>przeróbka instalacji elektrycznych z wymianą tablic piwnic</t>
  </si>
  <si>
    <t>przeróbka instalacji sanitarnych wod-kan piwnic - przekucia, podejścia, piony, instalacje wewnętrzne itp., wymiana kanalizacji z żeliwnej na PCV</t>
  </si>
  <si>
    <t>przeróbka instalacji sanitarnych wod-kan parteru - przekucia, podejścia, piony, instalacje wewnętrzne itp.</t>
  </si>
  <si>
    <t>zabudowa rur płyta G-K</t>
  </si>
  <si>
    <t>Nazwa zadania:</t>
  </si>
  <si>
    <t>Inwestor:</t>
  </si>
  <si>
    <t>Podatek VAT 22%</t>
  </si>
  <si>
    <t>Wartość kosztorysowa</t>
  </si>
  <si>
    <t>Sporządził:</t>
  </si>
  <si>
    <t>Wskaźniki cenowe na podstawie:</t>
  </si>
  <si>
    <t>1. analiza własna</t>
  </si>
  <si>
    <t>2. dane rynkowe</t>
  </si>
  <si>
    <t>Zakład Podstawowej Opieki Zdrowotnej ul. B. Chrobrego 4, 28-300 Jędrzejów</t>
  </si>
  <si>
    <t>Koszty netto parter</t>
  </si>
  <si>
    <t>Koszty netto piwnica</t>
  </si>
  <si>
    <t xml:space="preserve">Razem koszty netto </t>
  </si>
  <si>
    <t>wymiana lamp podwójnych na rastrowe typ Aga Light 2x36W</t>
  </si>
  <si>
    <t>OGÓŁEM PIWNICA</t>
  </si>
  <si>
    <t>Remont wnętrza budynku Przychodni Rejonowej nr 2 w Jędrzejowie z uwzględnieniem dostosowania do wymogów Rozporządzenia Ministra Zdrowia z dnia 10.11.2006r w sprawie wymagań jakim powinny odpowiadać pod względem fachowym i sanitarnym pomieszczenia zakładu opieki zdrowotnej. ETAP II</t>
  </si>
  <si>
    <t>Jędrzejów lipiec 2010r</t>
  </si>
  <si>
    <t>Wymiana istniejących okien drewnianych na okna PCV, dwuszybowe, profil 5-cio komorowy, szyba o wsp. przenikania ciepła 1,1, uchylno-rozwieralne, okucia obwiedniowe, kolor profilu - biały. W każdym oknie nawiewnik w górnym ramiaku. W cenie należy ując wykucie okna, montaż nowego oraz obróbke obsadzenia (zaszpachlowanie i malowanie ościeży). Wymiar okna 2,30x2,00m</t>
  </si>
  <si>
    <t>pom nr 1</t>
  </si>
  <si>
    <t>pom nr 2</t>
  </si>
  <si>
    <t>pom nr 4</t>
  </si>
  <si>
    <t>pom nr 5</t>
  </si>
  <si>
    <t>pom nr 10</t>
  </si>
  <si>
    <t>pom nr 12</t>
  </si>
  <si>
    <t>pom nr 13</t>
  </si>
  <si>
    <t>pom nr 14</t>
  </si>
  <si>
    <t>pom nr 15</t>
  </si>
  <si>
    <t>pom nr 16</t>
  </si>
  <si>
    <t>pom nr 20</t>
  </si>
  <si>
    <t xml:space="preserve">Montaż muszli klozetowej z podejsciem </t>
  </si>
  <si>
    <t xml:space="preserve">Montaż umywalki z podejsciem </t>
  </si>
  <si>
    <t>Montaż baterii umywalkowej</t>
  </si>
  <si>
    <t>Płytki gres na podłodze wraz z cokolikami</t>
  </si>
  <si>
    <t>wylewka cementowa z izolacją folią PE</t>
  </si>
  <si>
    <t>ścianka oddzielacja wys.2m gr. 12 cm dwustronnie tynkowana zaprawą cem-wap</t>
  </si>
  <si>
    <t>zamontowanie zlewu nierdzewnego 1 kom. 50 cm nad posadzką</t>
  </si>
  <si>
    <t>PRZEDMIAR ROBÓT</t>
  </si>
  <si>
    <t>zamontowanie zaworu ze złączką do węża i spust podłogowy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</si>
</sst>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 quotePrefix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5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4" fontId="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17" sqref="E17:I17"/>
    </sheetView>
  </sheetViews>
  <sheetFormatPr defaultColWidth="9.140625" defaultRowHeight="12.75"/>
  <sheetData>
    <row r="1" spans="1:9" ht="26.25">
      <c r="A1" s="49"/>
      <c r="B1" s="49"/>
      <c r="C1" s="49"/>
      <c r="D1" s="49"/>
      <c r="E1" s="49"/>
      <c r="F1" s="49"/>
      <c r="G1" s="49"/>
      <c r="H1" s="49"/>
      <c r="I1" s="49"/>
    </row>
    <row r="2" spans="1:9" ht="56.25" customHeight="1">
      <c r="A2" s="77" t="s">
        <v>153</v>
      </c>
      <c r="B2" s="77"/>
      <c r="C2" s="78"/>
      <c r="D2" s="77"/>
      <c r="E2" s="77"/>
      <c r="F2" s="77"/>
      <c r="G2" s="77"/>
      <c r="H2" s="77"/>
      <c r="I2" s="7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9.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24.75" customHeight="1">
      <c r="A5" s="79"/>
      <c r="B5" s="79"/>
      <c r="C5" s="80"/>
      <c r="D5" s="79"/>
      <c r="E5" s="79"/>
      <c r="F5" s="79"/>
      <c r="G5" s="79"/>
      <c r="H5" s="79"/>
      <c r="I5" s="79"/>
    </row>
    <row r="6" spans="1:9" ht="18.75" hidden="1">
      <c r="A6" s="50"/>
      <c r="B6" s="50"/>
      <c r="C6" s="50"/>
      <c r="D6" s="50"/>
      <c r="E6" s="50"/>
      <c r="F6" s="50"/>
      <c r="G6" s="50"/>
      <c r="H6" s="50"/>
      <c r="I6" s="50"/>
    </row>
    <row r="7" spans="1:9" ht="18.75" hidden="1">
      <c r="A7" s="50"/>
      <c r="B7" s="50"/>
      <c r="C7" s="50"/>
      <c r="D7" s="50"/>
      <c r="E7" s="50"/>
      <c r="F7" s="50"/>
      <c r="G7" s="50"/>
      <c r="H7" s="50"/>
      <c r="I7" s="50"/>
    </row>
    <row r="8" spans="1:9" ht="18.75" hidden="1">
      <c r="A8" s="51" t="s">
        <v>118</v>
      </c>
      <c r="B8" s="50"/>
      <c r="C8" s="50"/>
      <c r="D8" s="50"/>
      <c r="E8" s="50"/>
      <c r="F8" s="50"/>
      <c r="G8" s="50"/>
      <c r="H8" s="50"/>
      <c r="I8" s="50"/>
    </row>
    <row r="9" spans="1:9" ht="97.5" customHeight="1">
      <c r="A9" s="81" t="s">
        <v>132</v>
      </c>
      <c r="B9" s="81"/>
      <c r="C9" s="81"/>
      <c r="D9" s="81"/>
      <c r="E9" s="81"/>
      <c r="F9" s="81"/>
      <c r="G9" s="81"/>
      <c r="H9" s="81"/>
      <c r="I9" s="81"/>
    </row>
    <row r="10" spans="1:9" ht="18.75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8.75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8.75">
      <c r="A12" s="51" t="s">
        <v>119</v>
      </c>
      <c r="B12" s="50"/>
      <c r="C12" s="50"/>
      <c r="D12" s="50"/>
      <c r="E12" s="50"/>
      <c r="F12" s="50"/>
      <c r="G12" s="50"/>
      <c r="H12" s="50"/>
      <c r="I12" s="50"/>
    </row>
    <row r="13" spans="1:9" ht="39" customHeight="1">
      <c r="A13" s="81" t="s">
        <v>126</v>
      </c>
      <c r="B13" s="81"/>
      <c r="C13" s="81"/>
      <c r="D13" s="81"/>
      <c r="E13" s="81"/>
      <c r="F13" s="81"/>
      <c r="G13" s="81"/>
      <c r="H13" s="81"/>
      <c r="I13" s="81"/>
    </row>
    <row r="14" spans="1:9" ht="19.5" thickBot="1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20.25" thickBot="1" thickTop="1">
      <c r="A15" s="66" t="s">
        <v>127</v>
      </c>
      <c r="B15" s="67"/>
      <c r="C15" s="67"/>
      <c r="D15" s="67"/>
      <c r="E15" s="68">
        <f>Parter!F186</f>
        <v>0</v>
      </c>
      <c r="F15" s="68"/>
      <c r="G15" s="68"/>
      <c r="H15" s="68"/>
      <c r="I15" s="69"/>
    </row>
    <row r="16" spans="1:9" ht="19.5" thickTop="1">
      <c r="A16" s="66" t="s">
        <v>128</v>
      </c>
      <c r="B16" s="67"/>
      <c r="C16" s="67"/>
      <c r="D16" s="67"/>
      <c r="E16" s="68">
        <f>Piwnica!F45</f>
        <v>0</v>
      </c>
      <c r="F16" s="68"/>
      <c r="G16" s="68"/>
      <c r="H16" s="68"/>
      <c r="I16" s="69"/>
    </row>
    <row r="17" spans="1:9" ht="18.75">
      <c r="A17" s="66" t="s">
        <v>129</v>
      </c>
      <c r="B17" s="67"/>
      <c r="C17" s="67"/>
      <c r="D17" s="67"/>
      <c r="E17" s="70">
        <f>SUM(E15:I16)</f>
        <v>0</v>
      </c>
      <c r="F17" s="70"/>
      <c r="G17" s="70"/>
      <c r="H17" s="70"/>
      <c r="I17" s="71"/>
    </row>
    <row r="18" spans="1:9" ht="18.75">
      <c r="A18" s="66" t="s">
        <v>120</v>
      </c>
      <c r="B18" s="67"/>
      <c r="C18" s="67"/>
      <c r="D18" s="67"/>
      <c r="E18" s="70">
        <f>E17*0.22</f>
        <v>0</v>
      </c>
      <c r="F18" s="70"/>
      <c r="G18" s="70"/>
      <c r="H18" s="70"/>
      <c r="I18" s="71"/>
    </row>
    <row r="19" spans="1:9" ht="19.5" thickBot="1">
      <c r="A19" s="72" t="s">
        <v>121</v>
      </c>
      <c r="B19" s="73"/>
      <c r="C19" s="73"/>
      <c r="D19" s="73"/>
      <c r="E19" s="74">
        <f>SUM(E17:I18)</f>
        <v>0</v>
      </c>
      <c r="F19" s="74"/>
      <c r="G19" s="74"/>
      <c r="H19" s="74"/>
      <c r="I19" s="75"/>
    </row>
    <row r="20" spans="1:9" ht="19.5" thickTop="1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50.25" customHeight="1">
      <c r="A21" s="50"/>
      <c r="B21" s="50"/>
      <c r="C21" s="50"/>
      <c r="D21" s="50"/>
      <c r="E21" s="50"/>
      <c r="F21" s="50"/>
      <c r="G21" s="52" t="s">
        <v>122</v>
      </c>
      <c r="H21" s="50"/>
      <c r="I21" s="50"/>
    </row>
    <row r="22" spans="1:9" ht="15.75">
      <c r="A22" s="52" t="s">
        <v>123</v>
      </c>
      <c r="B22" s="52"/>
      <c r="C22" s="52"/>
      <c r="D22" s="52"/>
      <c r="E22" s="52"/>
      <c r="F22" s="52"/>
      <c r="G22" s="52"/>
      <c r="H22" s="52"/>
      <c r="I22" s="52"/>
    </row>
    <row r="23" spans="1:9" ht="15.75">
      <c r="A23" s="76" t="s">
        <v>124</v>
      </c>
      <c r="B23" s="76"/>
      <c r="C23" s="76"/>
      <c r="D23" s="76"/>
      <c r="E23" s="52"/>
      <c r="F23" s="52"/>
      <c r="G23" s="52"/>
      <c r="H23" s="52"/>
      <c r="I23" s="52"/>
    </row>
    <row r="24" spans="1:9" ht="15.75">
      <c r="A24" s="76" t="s">
        <v>125</v>
      </c>
      <c r="B24" s="76"/>
      <c r="C24" s="76"/>
      <c r="D24" s="76"/>
      <c r="E24" s="52"/>
      <c r="F24" s="52"/>
      <c r="G24" s="52"/>
      <c r="H24" s="52"/>
      <c r="I24" s="52"/>
    </row>
    <row r="25" spans="1:9" ht="26.25">
      <c r="A25" s="49"/>
      <c r="B25" s="49"/>
      <c r="C25" s="49"/>
      <c r="D25" s="64"/>
      <c r="E25" s="65"/>
      <c r="F25" s="65"/>
      <c r="G25" s="49"/>
      <c r="H25" s="49"/>
      <c r="I25" s="49"/>
    </row>
    <row r="26" spans="1:9" ht="57" customHeight="1">
      <c r="A26" s="49"/>
      <c r="B26" s="49"/>
      <c r="C26" s="49"/>
      <c r="D26" s="64" t="s">
        <v>133</v>
      </c>
      <c r="E26" s="65"/>
      <c r="F26" s="65"/>
      <c r="G26" s="49"/>
      <c r="H26" s="49"/>
      <c r="I26" s="49"/>
    </row>
    <row r="27" spans="1:9" ht="26.25">
      <c r="A27" s="49"/>
      <c r="B27" s="49"/>
      <c r="C27" s="49"/>
      <c r="D27" s="49"/>
      <c r="E27" s="49"/>
      <c r="F27" s="49"/>
      <c r="G27" s="49"/>
      <c r="H27" s="49"/>
      <c r="I27" s="49"/>
    </row>
  </sheetData>
  <mergeCells count="18">
    <mergeCell ref="A2:I2"/>
    <mergeCell ref="A5:I5"/>
    <mergeCell ref="A9:I9"/>
    <mergeCell ref="A13:I13"/>
    <mergeCell ref="A23:D23"/>
    <mergeCell ref="A24:D24"/>
    <mergeCell ref="A18:D18"/>
    <mergeCell ref="E18:I18"/>
    <mergeCell ref="D25:F25"/>
    <mergeCell ref="D26:F26"/>
    <mergeCell ref="A15:D15"/>
    <mergeCell ref="E15:I15"/>
    <mergeCell ref="A16:D16"/>
    <mergeCell ref="E16:I16"/>
    <mergeCell ref="A17:D17"/>
    <mergeCell ref="E17:I17"/>
    <mergeCell ref="A19:D19"/>
    <mergeCell ref="E19:I19"/>
  </mergeCells>
  <printOptions/>
  <pageMargins left="0.88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7"/>
  <sheetViews>
    <sheetView workbookViewId="0" topLeftCell="A181">
      <selection activeCell="F185" sqref="F185"/>
    </sheetView>
  </sheetViews>
  <sheetFormatPr defaultColWidth="9.140625" defaultRowHeight="12.75"/>
  <cols>
    <col min="2" max="2" width="30.57421875" style="21" customWidth="1"/>
    <col min="3" max="3" width="10.7109375" style="25" customWidth="1"/>
    <col min="4" max="4" width="9.140625" style="25" customWidth="1"/>
    <col min="5" max="5" width="12.8515625" style="26" customWidth="1"/>
    <col min="6" max="6" width="12.7109375" style="26" customWidth="1"/>
    <col min="9" max="9" width="12.140625" style="0" bestFit="1" customWidth="1"/>
  </cols>
  <sheetData>
    <row r="2" spans="2:5" ht="12.75">
      <c r="B2" s="82" t="s">
        <v>19</v>
      </c>
      <c r="C2" s="83"/>
      <c r="D2" s="83"/>
      <c r="E2" s="83"/>
    </row>
    <row r="4" spans="1:6" ht="12.75">
      <c r="A4" s="1" t="s">
        <v>0</v>
      </c>
      <c r="B4" s="20" t="s">
        <v>10</v>
      </c>
      <c r="C4" s="1" t="s">
        <v>1</v>
      </c>
      <c r="D4" s="1" t="s">
        <v>3</v>
      </c>
      <c r="E4" s="12" t="s">
        <v>4</v>
      </c>
      <c r="F4" s="23" t="s">
        <v>9</v>
      </c>
    </row>
    <row r="5" spans="1:6" ht="12.75">
      <c r="A5" s="59" t="s">
        <v>135</v>
      </c>
      <c r="B5" s="6"/>
      <c r="C5" s="27"/>
      <c r="D5" s="27"/>
      <c r="E5" s="28"/>
      <c r="F5" s="28"/>
    </row>
    <row r="6" spans="1:6" ht="12.75">
      <c r="A6" s="3"/>
      <c r="B6" s="15" t="s">
        <v>78</v>
      </c>
      <c r="C6" s="1" t="s">
        <v>7</v>
      </c>
      <c r="D6" s="5">
        <f>(2.5+1.5+2.15)*3.5</f>
        <v>21.525000000000002</v>
      </c>
      <c r="E6" s="28">
        <v>0</v>
      </c>
      <c r="F6" s="28">
        <f aca="true" t="shared" si="0" ref="F6:F15">D6*E6</f>
        <v>0</v>
      </c>
    </row>
    <row r="7" spans="1:6" ht="25.5">
      <c r="A7" s="3"/>
      <c r="B7" s="48" t="s">
        <v>22</v>
      </c>
      <c r="C7" s="24" t="s">
        <v>7</v>
      </c>
      <c r="D7" s="19">
        <v>4.5</v>
      </c>
      <c r="E7" s="30">
        <v>0</v>
      </c>
      <c r="F7" s="30">
        <f t="shared" si="0"/>
        <v>0</v>
      </c>
    </row>
    <row r="8" spans="1:6" ht="25.5">
      <c r="A8" s="3"/>
      <c r="B8" s="15" t="s">
        <v>79</v>
      </c>
      <c r="C8" s="1" t="s">
        <v>7</v>
      </c>
      <c r="D8" s="5">
        <f>(2.8+1.5)*3.5</f>
        <v>15.049999999999999</v>
      </c>
      <c r="E8" s="28">
        <v>0</v>
      </c>
      <c r="F8" s="28">
        <f t="shared" si="0"/>
        <v>0</v>
      </c>
    </row>
    <row r="9" spans="1:6" ht="25.5">
      <c r="A9" s="3"/>
      <c r="B9" s="6" t="s">
        <v>80</v>
      </c>
      <c r="C9" s="1" t="s">
        <v>2</v>
      </c>
      <c r="D9" s="5">
        <v>2</v>
      </c>
      <c r="E9" s="28">
        <v>0</v>
      </c>
      <c r="F9" s="28">
        <f t="shared" si="0"/>
        <v>0</v>
      </c>
    </row>
    <row r="10" spans="1:9" ht="25.5">
      <c r="A10" s="3"/>
      <c r="B10" s="14" t="s">
        <v>130</v>
      </c>
      <c r="C10" s="1" t="s">
        <v>2</v>
      </c>
      <c r="D10" s="5">
        <v>2</v>
      </c>
      <c r="E10" s="28">
        <v>0</v>
      </c>
      <c r="F10" s="28">
        <f t="shared" si="0"/>
        <v>0</v>
      </c>
      <c r="I10" s="47"/>
    </row>
    <row r="11" spans="1:6" ht="25.5">
      <c r="A11" s="3"/>
      <c r="B11" s="6" t="s">
        <v>74</v>
      </c>
      <c r="C11" s="1" t="s">
        <v>20</v>
      </c>
      <c r="D11" s="5">
        <v>1</v>
      </c>
      <c r="E11" s="28">
        <v>0</v>
      </c>
      <c r="F11" s="28">
        <f t="shared" si="0"/>
        <v>0</v>
      </c>
    </row>
    <row r="12" spans="1:6" ht="25.5">
      <c r="A12" s="3"/>
      <c r="B12" s="15" t="s">
        <v>81</v>
      </c>
      <c r="C12" s="1" t="s">
        <v>7</v>
      </c>
      <c r="D12" s="5">
        <f>((2.6+2.2+2.6+3.25+1.5+4.8+1.5+2)*3.5)+26.5</f>
        <v>98.075</v>
      </c>
      <c r="E12" s="28">
        <v>0</v>
      </c>
      <c r="F12" s="28">
        <f t="shared" si="0"/>
        <v>0</v>
      </c>
    </row>
    <row r="13" spans="2:6" ht="12.75">
      <c r="B13" s="6" t="s">
        <v>21</v>
      </c>
      <c r="C13" s="1" t="s">
        <v>7</v>
      </c>
      <c r="D13" s="5">
        <v>26.5</v>
      </c>
      <c r="E13" s="28">
        <v>0</v>
      </c>
      <c r="F13" s="28">
        <f t="shared" si="0"/>
        <v>0</v>
      </c>
    </row>
    <row r="14" spans="1:6" ht="25.5">
      <c r="A14" s="3"/>
      <c r="B14" s="6" t="s">
        <v>149</v>
      </c>
      <c r="C14" s="1" t="s">
        <v>7</v>
      </c>
      <c r="D14" s="5">
        <v>26.5</v>
      </c>
      <c r="E14" s="28">
        <v>0</v>
      </c>
      <c r="F14" s="28">
        <f t="shared" si="0"/>
        <v>0</v>
      </c>
    </row>
    <row r="15" spans="1:6" ht="12.75">
      <c r="A15" s="3"/>
      <c r="B15" s="6" t="s">
        <v>82</v>
      </c>
      <c r="C15" s="1" t="s">
        <v>7</v>
      </c>
      <c r="D15" s="5">
        <f>3.1*2.3</f>
        <v>7.13</v>
      </c>
      <c r="E15" s="28">
        <v>0</v>
      </c>
      <c r="F15" s="28">
        <f t="shared" si="0"/>
        <v>0</v>
      </c>
    </row>
    <row r="16" spans="1:6" ht="12.75">
      <c r="A16" s="3"/>
      <c r="B16" s="6" t="s">
        <v>60</v>
      </c>
      <c r="C16" s="1" t="s">
        <v>54</v>
      </c>
      <c r="D16" s="5">
        <v>5</v>
      </c>
      <c r="E16" s="13">
        <f>SUM(F6:F15)</f>
        <v>0</v>
      </c>
      <c r="F16" s="13">
        <f>E16*0.05</f>
        <v>0</v>
      </c>
    </row>
    <row r="17" spans="1:6" ht="12.75">
      <c r="A17" s="3"/>
      <c r="B17" s="16" t="s">
        <v>55</v>
      </c>
      <c r="C17" s="1"/>
      <c r="D17" s="5"/>
      <c r="E17" s="13"/>
      <c r="F17" s="29">
        <f>SUM(F6:F16)</f>
        <v>0</v>
      </c>
    </row>
    <row r="18" spans="1:6" ht="12.75">
      <c r="A18" s="60" t="s">
        <v>136</v>
      </c>
      <c r="B18" s="6"/>
      <c r="C18" s="1"/>
      <c r="D18" s="5"/>
      <c r="E18" s="28"/>
      <c r="F18" s="28"/>
    </row>
    <row r="19" spans="1:6" ht="12.75">
      <c r="A19" s="3"/>
      <c r="B19" s="15" t="s">
        <v>78</v>
      </c>
      <c r="C19" s="1" t="s">
        <v>7</v>
      </c>
      <c r="D19" s="5">
        <f>(2.82+0.6)*3.5</f>
        <v>11.969999999999999</v>
      </c>
      <c r="E19" s="28">
        <v>0</v>
      </c>
      <c r="F19" s="28">
        <f aca="true" t="shared" si="1" ref="F19:F33">D19*E19</f>
        <v>0</v>
      </c>
    </row>
    <row r="20" spans="1:6" ht="12.75">
      <c r="A20" s="3"/>
      <c r="B20" s="6" t="s">
        <v>24</v>
      </c>
      <c r="C20" s="1" t="s">
        <v>7</v>
      </c>
      <c r="D20" s="5">
        <f>(2.82+2.82+1+1)*1.9</f>
        <v>14.515999999999998</v>
      </c>
      <c r="E20" s="28">
        <v>0</v>
      </c>
      <c r="F20" s="28">
        <f t="shared" si="1"/>
        <v>0</v>
      </c>
    </row>
    <row r="21" spans="1:6" ht="25.5">
      <c r="A21" s="3"/>
      <c r="B21" s="6" t="s">
        <v>83</v>
      </c>
      <c r="C21" s="1" t="s">
        <v>2</v>
      </c>
      <c r="D21" s="5">
        <v>1</v>
      </c>
      <c r="E21" s="28">
        <v>0</v>
      </c>
      <c r="F21" s="28">
        <f t="shared" si="1"/>
        <v>0</v>
      </c>
    </row>
    <row r="22" spans="1:6" ht="25.5">
      <c r="A22" s="3"/>
      <c r="B22" s="6" t="s">
        <v>84</v>
      </c>
      <c r="C22" s="1" t="s">
        <v>7</v>
      </c>
      <c r="D22" s="5">
        <f>(2.82+2.82+2.5+2.5)*3.5</f>
        <v>37.24</v>
      </c>
      <c r="E22" s="28">
        <v>0</v>
      </c>
      <c r="F22" s="28">
        <f t="shared" si="1"/>
        <v>0</v>
      </c>
    </row>
    <row r="23" spans="1:6" ht="25.5">
      <c r="A23" s="3"/>
      <c r="B23" s="6" t="s">
        <v>85</v>
      </c>
      <c r="C23" s="1" t="s">
        <v>7</v>
      </c>
      <c r="D23" s="5">
        <v>6</v>
      </c>
      <c r="E23" s="28">
        <v>0</v>
      </c>
      <c r="F23" s="28">
        <f t="shared" si="1"/>
        <v>0</v>
      </c>
    </row>
    <row r="24" spans="1:6" ht="12.75">
      <c r="A24" s="3"/>
      <c r="B24" s="6" t="s">
        <v>21</v>
      </c>
      <c r="C24" s="1" t="s">
        <v>7</v>
      </c>
      <c r="D24" s="5">
        <v>6</v>
      </c>
      <c r="E24" s="28">
        <v>0</v>
      </c>
      <c r="F24" s="28">
        <f t="shared" si="1"/>
        <v>0</v>
      </c>
    </row>
    <row r="25" spans="1:6" ht="12.75">
      <c r="A25" s="3"/>
      <c r="B25" s="6" t="s">
        <v>25</v>
      </c>
      <c r="C25" s="1" t="s">
        <v>7</v>
      </c>
      <c r="D25" s="5">
        <v>6</v>
      </c>
      <c r="E25" s="28">
        <v>0</v>
      </c>
      <c r="F25" s="28">
        <f t="shared" si="1"/>
        <v>0</v>
      </c>
    </row>
    <row r="26" spans="1:6" ht="12.75">
      <c r="A26" s="3"/>
      <c r="B26" s="6" t="s">
        <v>26</v>
      </c>
      <c r="C26" s="1" t="s">
        <v>2</v>
      </c>
      <c r="D26" s="5">
        <v>1</v>
      </c>
      <c r="E26" s="28">
        <v>0</v>
      </c>
      <c r="F26" s="28">
        <f t="shared" si="1"/>
        <v>0</v>
      </c>
    </row>
    <row r="27" spans="1:6" ht="12.75">
      <c r="A27" s="3"/>
      <c r="B27" s="6" t="s">
        <v>27</v>
      </c>
      <c r="C27" s="1" t="s">
        <v>2</v>
      </c>
      <c r="D27" s="5">
        <v>1</v>
      </c>
      <c r="E27" s="28">
        <v>0</v>
      </c>
      <c r="F27" s="28">
        <f t="shared" si="1"/>
        <v>0</v>
      </c>
    </row>
    <row r="28" spans="1:6" ht="12.75">
      <c r="A28" s="3"/>
      <c r="B28" s="6" t="s">
        <v>31</v>
      </c>
      <c r="C28" s="1" t="s">
        <v>2</v>
      </c>
      <c r="D28" s="5">
        <v>3</v>
      </c>
      <c r="E28" s="28">
        <v>0</v>
      </c>
      <c r="F28" s="28">
        <f t="shared" si="1"/>
        <v>0</v>
      </c>
    </row>
    <row r="29" spans="1:6" ht="12.75">
      <c r="A29" s="3"/>
      <c r="B29" s="6" t="s">
        <v>28</v>
      </c>
      <c r="C29" s="1" t="s">
        <v>2</v>
      </c>
      <c r="D29" s="5">
        <v>1</v>
      </c>
      <c r="E29" s="28">
        <v>0</v>
      </c>
      <c r="F29" s="28">
        <f t="shared" si="1"/>
        <v>0</v>
      </c>
    </row>
    <row r="30" spans="1:6" ht="51">
      <c r="A30" s="3"/>
      <c r="B30" s="6" t="s">
        <v>86</v>
      </c>
      <c r="C30" s="1" t="s">
        <v>2</v>
      </c>
      <c r="D30" s="5">
        <v>1</v>
      </c>
      <c r="E30" s="28">
        <v>0</v>
      </c>
      <c r="F30" s="28">
        <f t="shared" si="1"/>
        <v>0</v>
      </c>
    </row>
    <row r="31" spans="1:6" ht="25.5">
      <c r="A31" s="3"/>
      <c r="B31" s="6" t="s">
        <v>72</v>
      </c>
      <c r="C31" s="1" t="s">
        <v>8</v>
      </c>
      <c r="D31" s="5">
        <v>1</v>
      </c>
      <c r="E31" s="28">
        <v>0</v>
      </c>
      <c r="F31" s="28">
        <f t="shared" si="1"/>
        <v>0</v>
      </c>
    </row>
    <row r="32" spans="1:6" ht="12.75">
      <c r="A32" s="3"/>
      <c r="B32" s="6" t="s">
        <v>87</v>
      </c>
      <c r="C32" s="1" t="s">
        <v>7</v>
      </c>
      <c r="D32" s="5">
        <f>3*2.3</f>
        <v>6.8999999999999995</v>
      </c>
      <c r="E32" s="28">
        <v>0</v>
      </c>
      <c r="F32" s="28">
        <f t="shared" si="1"/>
        <v>0</v>
      </c>
    </row>
    <row r="33" spans="1:6" ht="25.5">
      <c r="A33" s="3"/>
      <c r="B33" s="14" t="s">
        <v>130</v>
      </c>
      <c r="C33" s="1" t="s">
        <v>2</v>
      </c>
      <c r="D33" s="5">
        <v>2</v>
      </c>
      <c r="E33" s="28">
        <v>0</v>
      </c>
      <c r="F33" s="28">
        <f t="shared" si="1"/>
        <v>0</v>
      </c>
    </row>
    <row r="34" spans="1:6" ht="12.75">
      <c r="A34" s="3"/>
      <c r="B34" s="6" t="s">
        <v>60</v>
      </c>
      <c r="C34" s="1" t="s">
        <v>54</v>
      </c>
      <c r="D34" s="5">
        <v>5</v>
      </c>
      <c r="E34" s="13">
        <f>SUM(F19:F33)</f>
        <v>0</v>
      </c>
      <c r="F34" s="13">
        <f>E34*0.05</f>
        <v>0</v>
      </c>
    </row>
    <row r="35" spans="1:6" ht="12.75">
      <c r="A35" s="3"/>
      <c r="B35" s="16" t="s">
        <v>55</v>
      </c>
      <c r="C35" s="1"/>
      <c r="D35" s="5"/>
      <c r="E35" s="13"/>
      <c r="F35" s="29">
        <f>SUM(F19:F34)</f>
        <v>0</v>
      </c>
    </row>
    <row r="36" spans="1:6" ht="12.75">
      <c r="A36" s="60" t="s">
        <v>137</v>
      </c>
      <c r="B36" s="6"/>
      <c r="C36" s="1"/>
      <c r="D36" s="5"/>
      <c r="E36" s="28"/>
      <c r="F36" s="28"/>
    </row>
    <row r="37" spans="1:6" ht="25.5">
      <c r="A37" s="4"/>
      <c r="B37" s="14" t="s">
        <v>130</v>
      </c>
      <c r="C37" s="1" t="s">
        <v>2</v>
      </c>
      <c r="D37" s="5">
        <v>4</v>
      </c>
      <c r="E37" s="28">
        <v>0</v>
      </c>
      <c r="F37" s="28">
        <f aca="true" t="shared" si="2" ref="F37:F47">D37*E37</f>
        <v>0</v>
      </c>
    </row>
    <row r="38" spans="1:6" ht="25.5">
      <c r="A38" s="4"/>
      <c r="B38" s="15" t="s">
        <v>69</v>
      </c>
      <c r="C38" s="27" t="s">
        <v>5</v>
      </c>
      <c r="D38" s="1">
        <v>1</v>
      </c>
      <c r="E38" s="28">
        <v>0</v>
      </c>
      <c r="F38" s="28">
        <f t="shared" si="2"/>
        <v>0</v>
      </c>
    </row>
    <row r="39" spans="1:6" ht="12.75">
      <c r="A39" s="4"/>
      <c r="B39" s="15" t="s">
        <v>29</v>
      </c>
      <c r="C39" s="1" t="s">
        <v>7</v>
      </c>
      <c r="D39" s="5">
        <f>(4.8+4.8+3.1+3.1)*2.8</f>
        <v>44.239999999999995</v>
      </c>
      <c r="E39" s="28">
        <v>0</v>
      </c>
      <c r="F39" s="28">
        <f t="shared" si="2"/>
        <v>0</v>
      </c>
    </row>
    <row r="40" spans="1:6" ht="25.5">
      <c r="A40" s="4"/>
      <c r="B40" s="15" t="s">
        <v>88</v>
      </c>
      <c r="C40" s="1" t="s">
        <v>7</v>
      </c>
      <c r="D40" s="5">
        <f>(4.8+4.8+4.2+4.2)*2.8</f>
        <v>50.4</v>
      </c>
      <c r="E40" s="28">
        <v>0</v>
      </c>
      <c r="F40" s="28">
        <f t="shared" si="2"/>
        <v>0</v>
      </c>
    </row>
    <row r="41" spans="1:6" ht="25.5">
      <c r="A41" s="4"/>
      <c r="B41" s="6" t="s">
        <v>85</v>
      </c>
      <c r="C41" s="1" t="s">
        <v>7</v>
      </c>
      <c r="D41" s="1">
        <v>20</v>
      </c>
      <c r="E41" s="28">
        <v>0</v>
      </c>
      <c r="F41" s="28">
        <f t="shared" si="2"/>
        <v>0</v>
      </c>
    </row>
    <row r="42" spans="1:6" ht="12.75">
      <c r="A42" s="4"/>
      <c r="B42" s="6" t="s">
        <v>21</v>
      </c>
      <c r="C42" s="1" t="s">
        <v>7</v>
      </c>
      <c r="D42" s="1">
        <v>20</v>
      </c>
      <c r="E42" s="28">
        <v>0</v>
      </c>
      <c r="F42" s="28">
        <f t="shared" si="2"/>
        <v>0</v>
      </c>
    </row>
    <row r="43" spans="1:6" ht="25.5">
      <c r="A43" s="3"/>
      <c r="B43" s="6" t="s">
        <v>80</v>
      </c>
      <c r="C43" s="1" t="s">
        <v>2</v>
      </c>
      <c r="D43" s="5">
        <v>1</v>
      </c>
      <c r="E43" s="28">
        <v>0</v>
      </c>
      <c r="F43" s="28">
        <f t="shared" si="2"/>
        <v>0</v>
      </c>
    </row>
    <row r="44" spans="1:6" ht="25.5">
      <c r="A44" s="4"/>
      <c r="B44" s="6" t="s">
        <v>76</v>
      </c>
      <c r="C44" s="1" t="s">
        <v>7</v>
      </c>
      <c r="D44" s="1">
        <v>20</v>
      </c>
      <c r="E44" s="28">
        <v>0</v>
      </c>
      <c r="F44" s="28">
        <f t="shared" si="2"/>
        <v>0</v>
      </c>
    </row>
    <row r="45" spans="1:6" ht="25.5">
      <c r="A45" s="4"/>
      <c r="B45" s="6" t="s">
        <v>89</v>
      </c>
      <c r="C45" s="1" t="s">
        <v>2</v>
      </c>
      <c r="D45" s="1">
        <v>1</v>
      </c>
      <c r="E45" s="28">
        <v>0</v>
      </c>
      <c r="F45" s="28">
        <f t="shared" si="2"/>
        <v>0</v>
      </c>
    </row>
    <row r="46" spans="1:6" ht="38.25">
      <c r="A46" s="4"/>
      <c r="B46" s="18" t="s">
        <v>71</v>
      </c>
      <c r="C46" s="1" t="s">
        <v>2</v>
      </c>
      <c r="D46" s="5">
        <v>1</v>
      </c>
      <c r="E46" s="28">
        <v>0</v>
      </c>
      <c r="F46" s="28">
        <f t="shared" si="2"/>
        <v>0</v>
      </c>
    </row>
    <row r="47" spans="1:6" ht="12.75">
      <c r="A47" s="4"/>
      <c r="B47" s="6" t="s">
        <v>90</v>
      </c>
      <c r="C47" s="1" t="s">
        <v>7</v>
      </c>
      <c r="D47" s="1">
        <f>3*2.3</f>
        <v>6.8999999999999995</v>
      </c>
      <c r="E47" s="28">
        <v>0</v>
      </c>
      <c r="F47" s="28">
        <f t="shared" si="2"/>
        <v>0</v>
      </c>
    </row>
    <row r="48" spans="1:6" ht="12.75">
      <c r="A48" s="4"/>
      <c r="B48" s="6" t="s">
        <v>60</v>
      </c>
      <c r="C48" s="1" t="s">
        <v>54</v>
      </c>
      <c r="D48" s="5">
        <v>5</v>
      </c>
      <c r="E48" s="13">
        <f>SUM(F37:F47)</f>
        <v>0</v>
      </c>
      <c r="F48" s="13">
        <f>E48*0.05</f>
        <v>0</v>
      </c>
    </row>
    <row r="49" spans="1:6" ht="12.75">
      <c r="A49" s="4"/>
      <c r="B49" s="16" t="s">
        <v>55</v>
      </c>
      <c r="C49" s="1"/>
      <c r="D49" s="5"/>
      <c r="E49" s="13"/>
      <c r="F49" s="29">
        <f>SUM(F37:F48)</f>
        <v>0</v>
      </c>
    </row>
    <row r="50" spans="1:6" ht="12.75">
      <c r="A50" s="60" t="s">
        <v>138</v>
      </c>
      <c r="B50" s="6"/>
      <c r="C50" s="1"/>
      <c r="D50" s="1"/>
      <c r="E50" s="28"/>
      <c r="F50" s="28"/>
    </row>
    <row r="51" spans="1:6" ht="25.5">
      <c r="A51" s="4"/>
      <c r="B51" s="6" t="s">
        <v>75</v>
      </c>
      <c r="C51" s="1" t="s">
        <v>14</v>
      </c>
      <c r="D51" s="1">
        <v>1</v>
      </c>
      <c r="E51" s="28">
        <v>0</v>
      </c>
      <c r="F51" s="28">
        <f aca="true" t="shared" si="3" ref="F51:F57">D51*E51</f>
        <v>0</v>
      </c>
    </row>
    <row r="52" spans="1:6" ht="25.5">
      <c r="A52" s="4"/>
      <c r="B52" s="14" t="s">
        <v>130</v>
      </c>
      <c r="C52" s="1" t="s">
        <v>2</v>
      </c>
      <c r="D52" s="5">
        <v>4</v>
      </c>
      <c r="E52" s="28">
        <v>0</v>
      </c>
      <c r="F52" s="28">
        <f t="shared" si="3"/>
        <v>0</v>
      </c>
    </row>
    <row r="53" spans="1:6" ht="12.75">
      <c r="A53" s="4"/>
      <c r="B53" s="6" t="s">
        <v>11</v>
      </c>
      <c r="C53" s="1" t="s">
        <v>7</v>
      </c>
      <c r="D53" s="5">
        <f>(4.8+4.8+2.9+2.9)*1.87</f>
        <v>28.798000000000002</v>
      </c>
      <c r="E53" s="28">
        <v>0</v>
      </c>
      <c r="F53" s="28">
        <f t="shared" si="3"/>
        <v>0</v>
      </c>
    </row>
    <row r="54" spans="1:6" ht="25.5">
      <c r="A54" s="4"/>
      <c r="B54" s="6" t="s">
        <v>91</v>
      </c>
      <c r="C54" s="1" t="s">
        <v>7</v>
      </c>
      <c r="D54" s="5">
        <f>2.2*1.5</f>
        <v>3.3000000000000003</v>
      </c>
      <c r="E54" s="28">
        <v>0</v>
      </c>
      <c r="F54" s="28">
        <f t="shared" si="3"/>
        <v>0</v>
      </c>
    </row>
    <row r="55" spans="1:6" ht="25.5">
      <c r="A55" s="4"/>
      <c r="B55" s="6" t="s">
        <v>92</v>
      </c>
      <c r="C55" s="1" t="s">
        <v>7</v>
      </c>
      <c r="D55" s="5">
        <f>((4.8+4.8+2.9+2.9)*3.5)+14</f>
        <v>67.9</v>
      </c>
      <c r="E55" s="28">
        <v>0</v>
      </c>
      <c r="F55" s="28">
        <f t="shared" si="3"/>
        <v>0</v>
      </c>
    </row>
    <row r="56" spans="1:6" ht="12.75">
      <c r="A56" s="4"/>
      <c r="B56" s="6" t="s">
        <v>21</v>
      </c>
      <c r="C56" s="1" t="s">
        <v>7</v>
      </c>
      <c r="D56" s="5">
        <v>14</v>
      </c>
      <c r="E56" s="28">
        <v>0</v>
      </c>
      <c r="F56" s="28">
        <f t="shared" si="3"/>
        <v>0</v>
      </c>
    </row>
    <row r="57" spans="1:6" ht="25.5">
      <c r="A57" s="4"/>
      <c r="B57" s="6" t="s">
        <v>76</v>
      </c>
      <c r="C57" s="1" t="s">
        <v>7</v>
      </c>
      <c r="D57" s="5">
        <v>14</v>
      </c>
      <c r="E57" s="28">
        <v>0</v>
      </c>
      <c r="F57" s="28">
        <f t="shared" si="3"/>
        <v>0</v>
      </c>
    </row>
    <row r="58" spans="1:6" ht="25.5">
      <c r="A58" s="4"/>
      <c r="B58" s="6" t="s">
        <v>89</v>
      </c>
      <c r="C58" s="1" t="s">
        <v>2</v>
      </c>
      <c r="D58" s="1">
        <v>1</v>
      </c>
      <c r="E58" s="28">
        <v>0</v>
      </c>
      <c r="F58" s="28">
        <f>D58*E58</f>
        <v>0</v>
      </c>
    </row>
    <row r="59" spans="1:6" ht="25.5">
      <c r="A59" s="4"/>
      <c r="B59" s="6" t="s">
        <v>93</v>
      </c>
      <c r="C59" s="1" t="s">
        <v>6</v>
      </c>
      <c r="D59" s="1">
        <v>1</v>
      </c>
      <c r="E59" s="28">
        <v>0</v>
      </c>
      <c r="F59" s="28">
        <f>D59*E59</f>
        <v>0</v>
      </c>
    </row>
    <row r="60" spans="1:6" ht="38.25">
      <c r="A60" s="4"/>
      <c r="B60" s="18" t="s">
        <v>71</v>
      </c>
      <c r="C60" s="1" t="s">
        <v>2</v>
      </c>
      <c r="D60" s="5">
        <v>2</v>
      </c>
      <c r="E60" s="28">
        <v>0</v>
      </c>
      <c r="F60" s="28">
        <f>D60*E60</f>
        <v>0</v>
      </c>
    </row>
    <row r="61" spans="1:6" ht="38.25">
      <c r="A61" s="4"/>
      <c r="B61" s="6" t="s">
        <v>73</v>
      </c>
      <c r="C61" s="1" t="s">
        <v>6</v>
      </c>
      <c r="D61" s="5">
        <v>1</v>
      </c>
      <c r="E61" s="28">
        <v>0</v>
      </c>
      <c r="F61" s="28">
        <f>D61*E61</f>
        <v>0</v>
      </c>
    </row>
    <row r="62" spans="1:6" ht="12.75">
      <c r="A62" s="4"/>
      <c r="B62" s="6" t="s">
        <v>90</v>
      </c>
      <c r="C62" s="1" t="s">
        <v>7</v>
      </c>
      <c r="D62" s="5">
        <f>2.9*2.3</f>
        <v>6.669999999999999</v>
      </c>
      <c r="E62" s="28">
        <v>0</v>
      </c>
      <c r="F62" s="28">
        <f>D62*E62</f>
        <v>0</v>
      </c>
    </row>
    <row r="63" spans="1:6" ht="12.75">
      <c r="A63" s="4"/>
      <c r="B63" s="6" t="s">
        <v>60</v>
      </c>
      <c r="C63" s="1" t="s">
        <v>54</v>
      </c>
      <c r="D63" s="5">
        <v>5</v>
      </c>
      <c r="E63" s="13">
        <f>SUM(F51:F62)</f>
        <v>0</v>
      </c>
      <c r="F63" s="13">
        <f>E63*0.05</f>
        <v>0</v>
      </c>
    </row>
    <row r="64" spans="1:6" ht="12.75">
      <c r="A64" s="4"/>
      <c r="B64" s="16" t="s">
        <v>55</v>
      </c>
      <c r="C64" s="1"/>
      <c r="D64" s="5"/>
      <c r="E64" s="13"/>
      <c r="F64" s="29">
        <f>SUM(F51:F63)</f>
        <v>0</v>
      </c>
    </row>
    <row r="65" spans="1:6" ht="25.5">
      <c r="A65" s="61" t="s">
        <v>139</v>
      </c>
      <c r="B65" s="6" t="s">
        <v>72</v>
      </c>
      <c r="C65" s="1" t="s">
        <v>8</v>
      </c>
      <c r="D65" s="1">
        <v>1</v>
      </c>
      <c r="E65" s="28">
        <v>0</v>
      </c>
      <c r="F65" s="28">
        <f aca="true" t="shared" si="4" ref="F65:F77">D65*E65</f>
        <v>0</v>
      </c>
    </row>
    <row r="66" spans="1:6" ht="25.5">
      <c r="A66" s="8"/>
      <c r="B66" s="6" t="s">
        <v>95</v>
      </c>
      <c r="C66" s="1" t="s">
        <v>7</v>
      </c>
      <c r="D66" s="5">
        <f>0.5*0.5</f>
        <v>0.25</v>
      </c>
      <c r="E66" s="28">
        <v>0</v>
      </c>
      <c r="F66" s="28">
        <f t="shared" si="4"/>
        <v>0</v>
      </c>
    </row>
    <row r="67" spans="2:6" ht="51">
      <c r="B67" s="6" t="s">
        <v>86</v>
      </c>
      <c r="C67" s="1" t="s">
        <v>2</v>
      </c>
      <c r="D67" s="5">
        <v>1</v>
      </c>
      <c r="E67" s="28">
        <v>0</v>
      </c>
      <c r="F67" s="28">
        <f t="shared" si="4"/>
        <v>0</v>
      </c>
    </row>
    <row r="68" spans="1:6" ht="12.75">
      <c r="A68" s="3"/>
      <c r="B68" s="6" t="s">
        <v>32</v>
      </c>
      <c r="C68" s="1" t="s">
        <v>7</v>
      </c>
      <c r="D68" s="5">
        <f>(1.5*2.5)</f>
        <v>3.75</v>
      </c>
      <c r="E68" s="28">
        <v>0</v>
      </c>
      <c r="F68" s="28">
        <f t="shared" si="4"/>
        <v>0</v>
      </c>
    </row>
    <row r="69" spans="1:6" ht="12.75">
      <c r="A69" s="3"/>
      <c r="B69" s="6" t="s">
        <v>33</v>
      </c>
      <c r="C69" s="1" t="s">
        <v>94</v>
      </c>
      <c r="D69" s="5">
        <v>3</v>
      </c>
      <c r="E69" s="28">
        <v>0</v>
      </c>
      <c r="F69" s="28">
        <f t="shared" si="4"/>
        <v>0</v>
      </c>
    </row>
    <row r="70" spans="1:6" ht="12.75">
      <c r="A70" s="3"/>
      <c r="B70" s="6" t="s">
        <v>26</v>
      </c>
      <c r="C70" s="1" t="s">
        <v>2</v>
      </c>
      <c r="D70" s="5">
        <v>1</v>
      </c>
      <c r="E70" s="28">
        <v>0</v>
      </c>
      <c r="F70" s="28">
        <f t="shared" si="4"/>
        <v>0</v>
      </c>
    </row>
    <row r="71" spans="1:6" ht="12.75">
      <c r="A71" s="3"/>
      <c r="B71" s="6" t="s">
        <v>27</v>
      </c>
      <c r="C71" s="1" t="s">
        <v>2</v>
      </c>
      <c r="D71" s="5">
        <v>1</v>
      </c>
      <c r="E71" s="28">
        <v>0</v>
      </c>
      <c r="F71" s="28">
        <f t="shared" si="4"/>
        <v>0</v>
      </c>
    </row>
    <row r="72" spans="1:6" ht="12.75">
      <c r="A72" s="3"/>
      <c r="B72" s="6" t="s">
        <v>31</v>
      </c>
      <c r="C72" s="1" t="s">
        <v>2</v>
      </c>
      <c r="D72" s="5">
        <v>3</v>
      </c>
      <c r="E72" s="28">
        <v>0</v>
      </c>
      <c r="F72" s="28">
        <f t="shared" si="4"/>
        <v>0</v>
      </c>
    </row>
    <row r="73" spans="1:6" ht="12.75">
      <c r="A73" s="3"/>
      <c r="B73" s="6" t="s">
        <v>28</v>
      </c>
      <c r="C73" s="1" t="s">
        <v>2</v>
      </c>
      <c r="D73" s="5">
        <v>1</v>
      </c>
      <c r="E73" s="28">
        <v>0</v>
      </c>
      <c r="F73" s="28">
        <f t="shared" si="4"/>
        <v>0</v>
      </c>
    </row>
    <row r="74" spans="1:6" ht="25.5">
      <c r="A74" s="3"/>
      <c r="B74" s="6" t="s">
        <v>96</v>
      </c>
      <c r="C74" s="1" t="s">
        <v>7</v>
      </c>
      <c r="D74" s="5">
        <f>(2.8+2.8+1.3+1.3+3.1)*3.5</f>
        <v>39.55</v>
      </c>
      <c r="E74" s="28">
        <v>0</v>
      </c>
      <c r="F74" s="28">
        <f t="shared" si="4"/>
        <v>0</v>
      </c>
    </row>
    <row r="75" spans="1:6" ht="25.5">
      <c r="A75" s="3"/>
      <c r="B75" s="15" t="s">
        <v>97</v>
      </c>
      <c r="C75" s="1" t="s">
        <v>7</v>
      </c>
      <c r="D75" s="5">
        <v>7.35</v>
      </c>
      <c r="E75" s="28">
        <v>0</v>
      </c>
      <c r="F75" s="28">
        <f t="shared" si="4"/>
        <v>0</v>
      </c>
    </row>
    <row r="76" spans="1:6" ht="12.75">
      <c r="A76" s="3"/>
      <c r="B76" s="6" t="s">
        <v>30</v>
      </c>
      <c r="C76" s="1" t="s">
        <v>7</v>
      </c>
      <c r="D76" s="5">
        <v>7.35</v>
      </c>
      <c r="E76" s="28">
        <v>0</v>
      </c>
      <c r="F76" s="28">
        <f t="shared" si="4"/>
        <v>0</v>
      </c>
    </row>
    <row r="77" spans="1:6" ht="12.75">
      <c r="A77" s="3"/>
      <c r="B77" s="6" t="s">
        <v>25</v>
      </c>
      <c r="C77" s="1" t="s">
        <v>7</v>
      </c>
      <c r="D77" s="5">
        <v>7.35</v>
      </c>
      <c r="E77" s="28">
        <v>0</v>
      </c>
      <c r="F77" s="28">
        <f t="shared" si="4"/>
        <v>0</v>
      </c>
    </row>
    <row r="78" spans="1:6" ht="12.75">
      <c r="A78" s="3"/>
      <c r="B78" s="6" t="s">
        <v>60</v>
      </c>
      <c r="C78" s="1" t="s">
        <v>54</v>
      </c>
      <c r="D78" s="5">
        <v>5</v>
      </c>
      <c r="E78" s="13">
        <f>SUM(F65:F77)</f>
        <v>0</v>
      </c>
      <c r="F78" s="13">
        <f>E78*0.05</f>
        <v>0</v>
      </c>
    </row>
    <row r="79" spans="1:6" ht="12.75">
      <c r="A79" s="4"/>
      <c r="B79" s="16" t="s">
        <v>55</v>
      </c>
      <c r="C79" s="1"/>
      <c r="D79" s="5"/>
      <c r="E79" s="13"/>
      <c r="F79" s="29">
        <f>SUM(F65:F78)</f>
        <v>0</v>
      </c>
    </row>
    <row r="80" spans="1:6" ht="25.5">
      <c r="A80" s="60" t="s">
        <v>140</v>
      </c>
      <c r="B80" s="6" t="s">
        <v>74</v>
      </c>
      <c r="C80" s="27" t="s">
        <v>12</v>
      </c>
      <c r="D80" s="27">
        <v>1</v>
      </c>
      <c r="E80" s="28">
        <v>0</v>
      </c>
      <c r="F80" s="28">
        <f aca="true" t="shared" si="5" ref="F80:F92">D80*E80</f>
        <v>0</v>
      </c>
    </row>
    <row r="81" spans="1:6" ht="51">
      <c r="A81" s="4"/>
      <c r="B81" s="17" t="s">
        <v>77</v>
      </c>
      <c r="C81" s="5" t="s">
        <v>2</v>
      </c>
      <c r="D81" s="5">
        <v>1</v>
      </c>
      <c r="E81" s="28">
        <v>0</v>
      </c>
      <c r="F81" s="28">
        <f t="shared" si="5"/>
        <v>0</v>
      </c>
    </row>
    <row r="82" spans="1:6" ht="25.5">
      <c r="A82" s="3"/>
      <c r="B82" s="14" t="s">
        <v>130</v>
      </c>
      <c r="C82" s="1" t="s">
        <v>6</v>
      </c>
      <c r="D82" s="1">
        <v>2</v>
      </c>
      <c r="E82" s="28">
        <v>0</v>
      </c>
      <c r="F82" s="28">
        <f t="shared" si="5"/>
        <v>0</v>
      </c>
    </row>
    <row r="83" spans="1:6" ht="12.75">
      <c r="A83" s="3"/>
      <c r="B83" s="6" t="s">
        <v>17</v>
      </c>
      <c r="C83" s="1" t="s">
        <v>7</v>
      </c>
      <c r="D83" s="5">
        <f>((4.7+4.7+2.7+2.7)*2.2)</f>
        <v>32.56</v>
      </c>
      <c r="E83" s="28">
        <v>0</v>
      </c>
      <c r="F83" s="28">
        <f t="shared" si="5"/>
        <v>0</v>
      </c>
    </row>
    <row r="84" spans="1:6" ht="12.75">
      <c r="A84" s="3"/>
      <c r="B84" s="6" t="s">
        <v>18</v>
      </c>
      <c r="C84" s="1" t="s">
        <v>7</v>
      </c>
      <c r="D84" s="5">
        <f>((4.7+4.7+2.7+2.7)*1.3)+12.6</f>
        <v>31.840000000000003</v>
      </c>
      <c r="E84" s="28">
        <v>0</v>
      </c>
      <c r="F84" s="28">
        <f t="shared" si="5"/>
        <v>0</v>
      </c>
    </row>
    <row r="85" spans="1:6" ht="12.75">
      <c r="A85" s="3"/>
      <c r="B85" s="6" t="s">
        <v>13</v>
      </c>
      <c r="C85" s="1" t="s">
        <v>7</v>
      </c>
      <c r="D85" s="5">
        <v>12.6</v>
      </c>
      <c r="E85" s="28">
        <v>0</v>
      </c>
      <c r="F85" s="28">
        <f t="shared" si="5"/>
        <v>0</v>
      </c>
    </row>
    <row r="86" spans="1:6" ht="25.5">
      <c r="A86" s="3"/>
      <c r="B86" s="6" t="s">
        <v>76</v>
      </c>
      <c r="C86" s="1" t="s">
        <v>7</v>
      </c>
      <c r="D86" s="5">
        <v>12.6</v>
      </c>
      <c r="E86" s="28">
        <v>0</v>
      </c>
      <c r="F86" s="28">
        <f t="shared" si="5"/>
        <v>0</v>
      </c>
    </row>
    <row r="87" spans="1:6" ht="12.75">
      <c r="A87" s="3"/>
      <c r="B87" s="6" t="s">
        <v>34</v>
      </c>
      <c r="C87" s="1" t="s">
        <v>7</v>
      </c>
      <c r="D87" s="1">
        <f>1.5*1.5</f>
        <v>2.25</v>
      </c>
      <c r="E87" s="28">
        <v>0</v>
      </c>
      <c r="F87" s="28">
        <f t="shared" si="5"/>
        <v>0</v>
      </c>
    </row>
    <row r="88" spans="1:6" ht="12.75">
      <c r="A88" s="3"/>
      <c r="B88" s="6" t="s">
        <v>98</v>
      </c>
      <c r="C88" s="1" t="s">
        <v>6</v>
      </c>
      <c r="D88" s="1">
        <v>1</v>
      </c>
      <c r="E88" s="28">
        <v>0</v>
      </c>
      <c r="F88" s="28">
        <f t="shared" si="5"/>
        <v>0</v>
      </c>
    </row>
    <row r="89" spans="1:6" ht="12.75">
      <c r="A89" s="3"/>
      <c r="B89" s="6" t="s">
        <v>35</v>
      </c>
      <c r="C89" s="1" t="s">
        <v>6</v>
      </c>
      <c r="D89" s="1">
        <v>1</v>
      </c>
      <c r="E89" s="28">
        <v>0</v>
      </c>
      <c r="F89" s="28">
        <f t="shared" si="5"/>
        <v>0</v>
      </c>
    </row>
    <row r="90" spans="1:6" ht="38.25">
      <c r="A90" s="3"/>
      <c r="B90" s="18" t="s">
        <v>71</v>
      </c>
      <c r="C90" s="1" t="s">
        <v>6</v>
      </c>
      <c r="D90" s="1">
        <v>2</v>
      </c>
      <c r="E90" s="28">
        <v>0</v>
      </c>
      <c r="F90" s="28">
        <f t="shared" si="5"/>
        <v>0</v>
      </c>
    </row>
    <row r="91" spans="1:6" ht="25.5">
      <c r="A91" s="3"/>
      <c r="B91" s="6" t="s">
        <v>99</v>
      </c>
      <c r="C91" s="1" t="s">
        <v>7</v>
      </c>
      <c r="D91" s="1">
        <f>2.2*1.5</f>
        <v>3.3000000000000003</v>
      </c>
      <c r="E91" s="28">
        <v>0</v>
      </c>
      <c r="F91" s="28">
        <f t="shared" si="5"/>
        <v>0</v>
      </c>
    </row>
    <row r="92" spans="1:6" ht="12.75">
      <c r="A92" s="3"/>
      <c r="B92" s="6" t="s">
        <v>70</v>
      </c>
      <c r="C92" s="1" t="s">
        <v>7</v>
      </c>
      <c r="D92" s="5">
        <f>2.7*2.3</f>
        <v>6.21</v>
      </c>
      <c r="E92" s="28">
        <v>0</v>
      </c>
      <c r="F92" s="28">
        <f t="shared" si="5"/>
        <v>0</v>
      </c>
    </row>
    <row r="93" spans="1:6" ht="12.75">
      <c r="A93" s="3"/>
      <c r="B93" s="6" t="s">
        <v>60</v>
      </c>
      <c r="C93" s="1" t="s">
        <v>54</v>
      </c>
      <c r="D93" s="5">
        <v>5</v>
      </c>
      <c r="E93" s="13">
        <f>SUM(F80:F92)</f>
        <v>0</v>
      </c>
      <c r="F93" s="13">
        <f>E93*0.05</f>
        <v>0</v>
      </c>
    </row>
    <row r="94" spans="1:6" ht="12.75">
      <c r="A94" s="3"/>
      <c r="B94" s="16" t="s">
        <v>55</v>
      </c>
      <c r="C94" s="1"/>
      <c r="D94" s="5"/>
      <c r="E94" s="13"/>
      <c r="F94" s="29">
        <f>SUM(F80:F93)</f>
        <v>0</v>
      </c>
    </row>
    <row r="95" spans="1:6" ht="25.5">
      <c r="A95" s="61" t="s">
        <v>141</v>
      </c>
      <c r="B95" s="6" t="s">
        <v>74</v>
      </c>
      <c r="C95" s="27" t="s">
        <v>12</v>
      </c>
      <c r="D95" s="27">
        <v>1</v>
      </c>
      <c r="E95" s="28">
        <v>0</v>
      </c>
      <c r="F95" s="13">
        <f aca="true" t="shared" si="6" ref="F95:F108">D95*E95</f>
        <v>0</v>
      </c>
    </row>
    <row r="96" spans="1:6" ht="25.5">
      <c r="A96" s="3"/>
      <c r="B96" s="6" t="s">
        <v>100</v>
      </c>
      <c r="C96" s="27" t="s">
        <v>6</v>
      </c>
      <c r="D96" s="1">
        <v>1</v>
      </c>
      <c r="E96" s="28">
        <v>0</v>
      </c>
      <c r="F96" s="13">
        <f t="shared" si="6"/>
        <v>0</v>
      </c>
    </row>
    <row r="97" spans="1:6" ht="38.25">
      <c r="A97" s="3"/>
      <c r="B97" s="15" t="s">
        <v>67</v>
      </c>
      <c r="C97" s="1" t="s">
        <v>6</v>
      </c>
      <c r="D97" s="1">
        <v>1</v>
      </c>
      <c r="E97" s="13">
        <v>0</v>
      </c>
      <c r="F97" s="13">
        <f t="shared" si="6"/>
        <v>0</v>
      </c>
    </row>
    <row r="98" spans="1:6" ht="25.5">
      <c r="A98" s="3"/>
      <c r="B98" s="14" t="s">
        <v>130</v>
      </c>
      <c r="C98" s="1" t="s">
        <v>6</v>
      </c>
      <c r="D98" s="1">
        <v>2</v>
      </c>
      <c r="E98" s="28">
        <v>0</v>
      </c>
      <c r="F98" s="13">
        <f t="shared" si="6"/>
        <v>0</v>
      </c>
    </row>
    <row r="99" spans="1:6" ht="12.75">
      <c r="A99" s="3"/>
      <c r="B99" s="6" t="s">
        <v>17</v>
      </c>
      <c r="C99" s="1" t="s">
        <v>7</v>
      </c>
      <c r="D99" s="5">
        <f>((4.7+4.7+2.9+2.9)*2.2)</f>
        <v>33.440000000000005</v>
      </c>
      <c r="E99" s="28">
        <v>0</v>
      </c>
      <c r="F99" s="13">
        <f t="shared" si="6"/>
        <v>0</v>
      </c>
    </row>
    <row r="100" spans="1:6" ht="13.5" customHeight="1">
      <c r="A100" s="3"/>
      <c r="B100" s="6" t="s">
        <v>18</v>
      </c>
      <c r="C100" s="1" t="s">
        <v>7</v>
      </c>
      <c r="D100" s="5">
        <f>(((4.7+4.7+2.9+2.9)*1.3))+13.2</f>
        <v>32.96</v>
      </c>
      <c r="E100" s="28">
        <v>0</v>
      </c>
      <c r="F100" s="13">
        <f t="shared" si="6"/>
        <v>0</v>
      </c>
    </row>
    <row r="101" spans="1:6" ht="13.5" customHeight="1">
      <c r="A101" s="3"/>
      <c r="B101" s="6" t="s">
        <v>98</v>
      </c>
      <c r="C101" s="1" t="s">
        <v>6</v>
      </c>
      <c r="D101" s="1">
        <v>1</v>
      </c>
      <c r="E101" s="28">
        <v>0</v>
      </c>
      <c r="F101" s="13">
        <f t="shared" si="6"/>
        <v>0</v>
      </c>
    </row>
    <row r="102" spans="1:6" ht="13.5" customHeight="1">
      <c r="A102" s="3"/>
      <c r="B102" s="6" t="s">
        <v>15</v>
      </c>
      <c r="C102" s="1" t="s">
        <v>6</v>
      </c>
      <c r="D102" s="1">
        <v>1</v>
      </c>
      <c r="E102" s="28">
        <v>0</v>
      </c>
      <c r="F102" s="13">
        <f t="shared" si="6"/>
        <v>0</v>
      </c>
    </row>
    <row r="103" spans="1:6" ht="41.25" customHeight="1">
      <c r="A103" s="3"/>
      <c r="B103" s="18" t="s">
        <v>71</v>
      </c>
      <c r="C103" s="1" t="s">
        <v>6</v>
      </c>
      <c r="D103" s="1">
        <v>2</v>
      </c>
      <c r="E103" s="28">
        <v>0</v>
      </c>
      <c r="F103" s="13">
        <f t="shared" si="6"/>
        <v>0</v>
      </c>
    </row>
    <row r="104" spans="1:6" ht="12.75">
      <c r="A104" s="3"/>
      <c r="B104" s="6" t="s">
        <v>13</v>
      </c>
      <c r="C104" s="1" t="s">
        <v>7</v>
      </c>
      <c r="D104" s="1">
        <v>13.2</v>
      </c>
      <c r="E104" s="28">
        <v>0</v>
      </c>
      <c r="F104" s="13">
        <f t="shared" si="6"/>
        <v>0</v>
      </c>
    </row>
    <row r="105" spans="1:6" ht="25.5">
      <c r="A105" s="3"/>
      <c r="B105" s="6" t="s">
        <v>76</v>
      </c>
      <c r="C105" s="1" t="s">
        <v>7</v>
      </c>
      <c r="D105" s="1">
        <v>13.2</v>
      </c>
      <c r="E105" s="28">
        <v>0</v>
      </c>
      <c r="F105" s="13">
        <f t="shared" si="6"/>
        <v>0</v>
      </c>
    </row>
    <row r="106" spans="1:6" ht="12.75">
      <c r="A106" s="3"/>
      <c r="B106" s="6" t="s">
        <v>34</v>
      </c>
      <c r="C106" s="1" t="s">
        <v>7</v>
      </c>
      <c r="D106" s="1">
        <f>1.5*1.5</f>
        <v>2.25</v>
      </c>
      <c r="E106" s="28">
        <v>0</v>
      </c>
      <c r="F106" s="13">
        <f t="shared" si="6"/>
        <v>0</v>
      </c>
    </row>
    <row r="107" spans="1:6" ht="25.5">
      <c r="A107" s="3"/>
      <c r="B107" s="6" t="s">
        <v>99</v>
      </c>
      <c r="C107" s="1" t="s">
        <v>7</v>
      </c>
      <c r="D107" s="1">
        <f>2.2*1.5</f>
        <v>3.3000000000000003</v>
      </c>
      <c r="E107" s="28">
        <v>0</v>
      </c>
      <c r="F107" s="13">
        <f t="shared" si="6"/>
        <v>0</v>
      </c>
    </row>
    <row r="108" spans="1:6" ht="12.75">
      <c r="A108" s="3"/>
      <c r="B108" s="6" t="s">
        <v>70</v>
      </c>
      <c r="C108" s="1" t="s">
        <v>7</v>
      </c>
      <c r="D108" s="5">
        <f>2.9*2.3</f>
        <v>6.669999999999999</v>
      </c>
      <c r="E108" s="28">
        <v>0</v>
      </c>
      <c r="F108" s="13">
        <f t="shared" si="6"/>
        <v>0</v>
      </c>
    </row>
    <row r="109" spans="1:6" ht="12.75">
      <c r="A109" s="3"/>
      <c r="B109" s="6" t="s">
        <v>60</v>
      </c>
      <c r="C109" s="1" t="s">
        <v>54</v>
      </c>
      <c r="D109" s="5">
        <v>5</v>
      </c>
      <c r="E109" s="13">
        <v>0</v>
      </c>
      <c r="F109" s="13">
        <f>E109*0.05</f>
        <v>0</v>
      </c>
    </row>
    <row r="110" spans="1:6" ht="12.75">
      <c r="A110" s="3"/>
      <c r="B110" s="16" t="s">
        <v>55</v>
      </c>
      <c r="C110" s="1"/>
      <c r="D110" s="5"/>
      <c r="E110" s="13"/>
      <c r="F110" s="29">
        <f>SUM(F95:F109)</f>
        <v>0</v>
      </c>
    </row>
    <row r="111" spans="1:6" ht="12.75">
      <c r="A111" s="61" t="s">
        <v>142</v>
      </c>
      <c r="B111" s="6"/>
      <c r="C111" s="27"/>
      <c r="D111" s="1"/>
      <c r="E111" s="28"/>
      <c r="F111" s="28"/>
    </row>
    <row r="112" spans="1:6" ht="25.5">
      <c r="A112" s="3"/>
      <c r="B112" s="6" t="s">
        <v>75</v>
      </c>
      <c r="C112" s="27" t="s">
        <v>36</v>
      </c>
      <c r="D112" s="1">
        <v>1</v>
      </c>
      <c r="E112" s="28">
        <v>0</v>
      </c>
      <c r="F112" s="13">
        <f aca="true" t="shared" si="7" ref="F112:F127">D112*E112</f>
        <v>0</v>
      </c>
    </row>
    <row r="113" spans="1:6" ht="12.75">
      <c r="A113" s="3"/>
      <c r="B113" s="6" t="s">
        <v>37</v>
      </c>
      <c r="C113" s="1" t="s">
        <v>7</v>
      </c>
      <c r="D113" s="1">
        <f>(2.9*3.5+1.5+1.5)</f>
        <v>13.15</v>
      </c>
      <c r="E113" s="28">
        <v>0</v>
      </c>
      <c r="F113" s="13">
        <f t="shared" si="7"/>
        <v>0</v>
      </c>
    </row>
    <row r="114" spans="1:6" ht="51">
      <c r="A114" s="3"/>
      <c r="B114" s="17" t="s">
        <v>77</v>
      </c>
      <c r="C114" s="27" t="s">
        <v>6</v>
      </c>
      <c r="D114" s="1">
        <v>1</v>
      </c>
      <c r="E114" s="28">
        <v>0</v>
      </c>
      <c r="F114" s="13">
        <f t="shared" si="7"/>
        <v>0</v>
      </c>
    </row>
    <row r="115" spans="1:6" ht="25.5">
      <c r="A115" s="3"/>
      <c r="B115" s="6" t="s">
        <v>102</v>
      </c>
      <c r="C115" s="1" t="s">
        <v>7</v>
      </c>
      <c r="D115" s="1">
        <f>1.2*3.5</f>
        <v>4.2</v>
      </c>
      <c r="E115" s="28">
        <v>0</v>
      </c>
      <c r="F115" s="13">
        <f t="shared" si="7"/>
        <v>0</v>
      </c>
    </row>
    <row r="116" spans="1:6" ht="25.5">
      <c r="A116" s="3"/>
      <c r="B116" s="14" t="s">
        <v>130</v>
      </c>
      <c r="C116" s="1" t="s">
        <v>6</v>
      </c>
      <c r="D116" s="1">
        <v>2</v>
      </c>
      <c r="E116" s="28">
        <v>0</v>
      </c>
      <c r="F116" s="13">
        <f t="shared" si="7"/>
        <v>0</v>
      </c>
    </row>
    <row r="117" spans="1:6" ht="12.75">
      <c r="A117" s="3"/>
      <c r="B117" s="6" t="s">
        <v>17</v>
      </c>
      <c r="C117" s="2" t="s">
        <v>7</v>
      </c>
      <c r="D117" s="5">
        <f>((4.7+4.7+2.9+2.9)*2.2)</f>
        <v>33.440000000000005</v>
      </c>
      <c r="E117" s="28">
        <v>0</v>
      </c>
      <c r="F117" s="13">
        <f t="shared" si="7"/>
        <v>0</v>
      </c>
    </row>
    <row r="118" spans="1:6" ht="12.75">
      <c r="A118" s="3"/>
      <c r="B118" s="6" t="s">
        <v>18</v>
      </c>
      <c r="C118" s="2" t="s">
        <v>7</v>
      </c>
      <c r="D118" s="5">
        <f>(((4.7+4.7+2.9+2.9)*1.3))+13.2</f>
        <v>32.96</v>
      </c>
      <c r="E118" s="28">
        <v>0</v>
      </c>
      <c r="F118" s="13">
        <f t="shared" si="7"/>
        <v>0</v>
      </c>
    </row>
    <row r="119" spans="1:6" ht="12.75">
      <c r="A119" s="3"/>
      <c r="B119" s="6" t="s">
        <v>98</v>
      </c>
      <c r="C119" s="2" t="s">
        <v>6</v>
      </c>
      <c r="D119" s="1">
        <v>1</v>
      </c>
      <c r="E119" s="28">
        <v>0</v>
      </c>
      <c r="F119" s="13">
        <f t="shared" si="7"/>
        <v>0</v>
      </c>
    </row>
    <row r="120" spans="1:6" ht="12.75">
      <c r="A120" s="3"/>
      <c r="B120" s="6" t="s">
        <v>35</v>
      </c>
      <c r="C120" s="2" t="s">
        <v>6</v>
      </c>
      <c r="D120" s="1">
        <v>1</v>
      </c>
      <c r="E120" s="28">
        <v>0</v>
      </c>
      <c r="F120" s="13">
        <f t="shared" si="7"/>
        <v>0</v>
      </c>
    </row>
    <row r="121" spans="1:6" ht="38.25">
      <c r="A121" s="3"/>
      <c r="B121" s="18" t="s">
        <v>71</v>
      </c>
      <c r="C121" s="2" t="s">
        <v>6</v>
      </c>
      <c r="D121" s="1">
        <v>2</v>
      </c>
      <c r="E121" s="28">
        <v>0</v>
      </c>
      <c r="F121" s="13">
        <f t="shared" si="7"/>
        <v>0</v>
      </c>
    </row>
    <row r="122" spans="1:6" ht="12.75">
      <c r="A122" s="3"/>
      <c r="B122" s="6" t="s">
        <v>13</v>
      </c>
      <c r="C122" s="2" t="s">
        <v>7</v>
      </c>
      <c r="D122" s="1">
        <v>13.2</v>
      </c>
      <c r="E122" s="28">
        <v>0</v>
      </c>
      <c r="F122" s="13">
        <f t="shared" si="7"/>
        <v>0</v>
      </c>
    </row>
    <row r="123" spans="1:6" ht="25.5">
      <c r="A123" s="3"/>
      <c r="B123" s="6" t="s">
        <v>76</v>
      </c>
      <c r="C123" s="2" t="s">
        <v>7</v>
      </c>
      <c r="D123" s="1">
        <v>13.2</v>
      </c>
      <c r="E123" s="28">
        <v>0</v>
      </c>
      <c r="F123" s="13">
        <f t="shared" si="7"/>
        <v>0</v>
      </c>
    </row>
    <row r="124" spans="1:6" ht="12.75">
      <c r="A124" s="3"/>
      <c r="B124" s="6" t="s">
        <v>34</v>
      </c>
      <c r="C124" s="2" t="s">
        <v>7</v>
      </c>
      <c r="D124" s="1">
        <f>1.5*1.5</f>
        <v>2.25</v>
      </c>
      <c r="E124" s="28">
        <v>0</v>
      </c>
      <c r="F124" s="13">
        <f t="shared" si="7"/>
        <v>0</v>
      </c>
    </row>
    <row r="125" spans="1:6" ht="25.5">
      <c r="A125" s="3"/>
      <c r="B125" s="6" t="s">
        <v>99</v>
      </c>
      <c r="C125" s="2" t="s">
        <v>7</v>
      </c>
      <c r="D125" s="1">
        <f>2.2*1.5</f>
        <v>3.3000000000000003</v>
      </c>
      <c r="E125" s="28">
        <v>0</v>
      </c>
      <c r="F125" s="13">
        <f t="shared" si="7"/>
        <v>0</v>
      </c>
    </row>
    <row r="126" spans="1:6" ht="12.75">
      <c r="A126" s="3"/>
      <c r="B126" s="6" t="s">
        <v>103</v>
      </c>
      <c r="C126" s="2" t="s">
        <v>7</v>
      </c>
      <c r="D126" s="1">
        <f>1.5*1.4</f>
        <v>2.0999999999999996</v>
      </c>
      <c r="E126" s="28">
        <v>0</v>
      </c>
      <c r="F126" s="13">
        <f t="shared" si="7"/>
        <v>0</v>
      </c>
    </row>
    <row r="127" spans="1:6" ht="12.75">
      <c r="A127" s="3"/>
      <c r="B127" s="6" t="s">
        <v>70</v>
      </c>
      <c r="C127" s="1" t="s">
        <v>7</v>
      </c>
      <c r="D127" s="5">
        <f>2.9*2.3</f>
        <v>6.669999999999999</v>
      </c>
      <c r="E127" s="28">
        <v>0</v>
      </c>
      <c r="F127" s="13">
        <f t="shared" si="7"/>
        <v>0</v>
      </c>
    </row>
    <row r="128" spans="1:6" ht="12.75">
      <c r="A128" s="3"/>
      <c r="B128" s="6" t="s">
        <v>60</v>
      </c>
      <c r="C128" s="1" t="s">
        <v>54</v>
      </c>
      <c r="D128" s="5">
        <v>5</v>
      </c>
      <c r="E128" s="13">
        <f>SUM(F112:F127)</f>
        <v>0</v>
      </c>
      <c r="F128" s="13">
        <f>E128*0.05</f>
        <v>0</v>
      </c>
    </row>
    <row r="129" spans="1:6" ht="12.75">
      <c r="A129" s="3"/>
      <c r="B129" s="16" t="s">
        <v>55</v>
      </c>
      <c r="C129" s="1"/>
      <c r="D129" s="5"/>
      <c r="E129" s="13"/>
      <c r="F129" s="29">
        <f>SUM(F112:F128)</f>
        <v>0</v>
      </c>
    </row>
    <row r="130" spans="1:6" ht="12.75">
      <c r="A130" s="61" t="s">
        <v>143</v>
      </c>
      <c r="B130" s="6"/>
      <c r="C130" s="27"/>
      <c r="D130" s="27"/>
      <c r="E130" s="28"/>
      <c r="F130" s="28"/>
    </row>
    <row r="131" spans="1:6" ht="51">
      <c r="A131" s="3"/>
      <c r="B131" s="17" t="s">
        <v>77</v>
      </c>
      <c r="C131" s="1" t="s">
        <v>2</v>
      </c>
      <c r="D131" s="5">
        <v>1</v>
      </c>
      <c r="E131" s="28">
        <v>0</v>
      </c>
      <c r="F131" s="13">
        <f aca="true" t="shared" si="8" ref="F131:F141">D131*E131</f>
        <v>0</v>
      </c>
    </row>
    <row r="132" spans="1:6" ht="25.5">
      <c r="A132" s="3"/>
      <c r="B132" s="6" t="s">
        <v>72</v>
      </c>
      <c r="C132" s="1" t="s">
        <v>38</v>
      </c>
      <c r="D132" s="5">
        <v>1</v>
      </c>
      <c r="E132" s="28">
        <v>0</v>
      </c>
      <c r="F132" s="13">
        <f t="shared" si="8"/>
        <v>0</v>
      </c>
    </row>
    <row r="133" spans="1:6" ht="25.5">
      <c r="A133" s="3"/>
      <c r="B133" s="6" t="s">
        <v>146</v>
      </c>
      <c r="C133" s="1" t="s">
        <v>56</v>
      </c>
      <c r="D133" s="5">
        <v>1</v>
      </c>
      <c r="E133" s="28">
        <v>0</v>
      </c>
      <c r="F133" s="13">
        <f t="shared" si="8"/>
        <v>0</v>
      </c>
    </row>
    <row r="134" spans="1:6" ht="12.75">
      <c r="A134" s="3"/>
      <c r="B134" s="6" t="s">
        <v>147</v>
      </c>
      <c r="C134" s="1" t="s">
        <v>56</v>
      </c>
      <c r="D134" s="5">
        <v>1</v>
      </c>
      <c r="E134" s="28">
        <v>0</v>
      </c>
      <c r="F134" s="13">
        <f>D134*E134</f>
        <v>0</v>
      </c>
    </row>
    <row r="135" spans="1:6" ht="12.75">
      <c r="A135" s="3"/>
      <c r="B135" s="6" t="s">
        <v>148</v>
      </c>
      <c r="C135" s="1" t="s">
        <v>56</v>
      </c>
      <c r="D135" s="5">
        <v>1</v>
      </c>
      <c r="E135" s="28">
        <v>0</v>
      </c>
      <c r="F135" s="13">
        <f>D135*E135</f>
        <v>0</v>
      </c>
    </row>
    <row r="136" spans="1:6" ht="25.5">
      <c r="A136" s="3"/>
      <c r="B136" s="6" t="s">
        <v>96</v>
      </c>
      <c r="C136" s="1" t="s">
        <v>7</v>
      </c>
      <c r="D136" s="32">
        <f>(1.6*1.6*1.6*1.6)*3.5</f>
        <v>22.937600000000007</v>
      </c>
      <c r="E136" s="28">
        <v>0</v>
      </c>
      <c r="F136" s="13">
        <f t="shared" si="8"/>
        <v>0</v>
      </c>
    </row>
    <row r="137" spans="1:6" ht="25.5">
      <c r="A137" s="3"/>
      <c r="B137" s="17" t="s">
        <v>97</v>
      </c>
      <c r="C137" s="1" t="s">
        <v>7</v>
      </c>
      <c r="D137" s="5">
        <v>2.5</v>
      </c>
      <c r="E137" s="28">
        <v>0</v>
      </c>
      <c r="F137" s="13">
        <f t="shared" si="8"/>
        <v>0</v>
      </c>
    </row>
    <row r="138" spans="1:6" ht="12.75">
      <c r="A138" s="3"/>
      <c r="B138" s="17" t="s">
        <v>21</v>
      </c>
      <c r="C138" s="2" t="s">
        <v>7</v>
      </c>
      <c r="D138" s="5">
        <v>2.5</v>
      </c>
      <c r="E138" s="28">
        <v>0</v>
      </c>
      <c r="F138" s="13">
        <f t="shared" si="8"/>
        <v>0</v>
      </c>
    </row>
    <row r="139" spans="1:6" ht="12.75">
      <c r="A139" s="3"/>
      <c r="B139" s="6" t="s">
        <v>39</v>
      </c>
      <c r="C139" s="2" t="s">
        <v>7</v>
      </c>
      <c r="D139" s="5">
        <v>2.5</v>
      </c>
      <c r="E139" s="28">
        <v>0</v>
      </c>
      <c r="F139" s="13">
        <f t="shared" si="8"/>
        <v>0</v>
      </c>
    </row>
    <row r="140" spans="1:6" ht="25.5">
      <c r="A140" s="3"/>
      <c r="B140" s="14" t="s">
        <v>130</v>
      </c>
      <c r="C140" s="2" t="s">
        <v>2</v>
      </c>
      <c r="D140" s="5">
        <v>1</v>
      </c>
      <c r="E140" s="28">
        <v>0</v>
      </c>
      <c r="F140" s="13">
        <f t="shared" si="8"/>
        <v>0</v>
      </c>
    </row>
    <row r="141" spans="1:6" ht="12.75">
      <c r="A141" s="3"/>
      <c r="B141" s="17" t="s">
        <v>70</v>
      </c>
      <c r="C141" s="2" t="s">
        <v>7</v>
      </c>
      <c r="D141" s="5">
        <f>1.6*2.3</f>
        <v>3.6799999999999997</v>
      </c>
      <c r="E141" s="28">
        <v>0</v>
      </c>
      <c r="F141" s="13">
        <f t="shared" si="8"/>
        <v>0</v>
      </c>
    </row>
    <row r="142" spans="1:6" ht="12.75">
      <c r="A142" s="3"/>
      <c r="B142" s="6" t="s">
        <v>60</v>
      </c>
      <c r="C142" s="1" t="s">
        <v>54</v>
      </c>
      <c r="D142" s="5">
        <v>5</v>
      </c>
      <c r="E142" s="13">
        <v>0</v>
      </c>
      <c r="F142" s="13">
        <f>E142*0.05</f>
        <v>0</v>
      </c>
    </row>
    <row r="143" spans="1:6" ht="12.75">
      <c r="A143" s="3"/>
      <c r="B143" s="16" t="s">
        <v>55</v>
      </c>
      <c r="C143" s="1"/>
      <c r="D143" s="5"/>
      <c r="E143" s="13"/>
      <c r="F143" s="29">
        <f>SUM(F131:F142)</f>
        <v>0</v>
      </c>
    </row>
    <row r="144" spans="1:6" ht="12.75">
      <c r="A144" s="61" t="s">
        <v>144</v>
      </c>
      <c r="B144" s="17"/>
      <c r="C144" s="2"/>
      <c r="D144" s="5"/>
      <c r="E144" s="28"/>
      <c r="F144" s="28"/>
    </row>
    <row r="145" spans="1:6" ht="12.75">
      <c r="A145" s="3"/>
      <c r="B145" s="6" t="s">
        <v>40</v>
      </c>
      <c r="C145" s="2" t="s">
        <v>7</v>
      </c>
      <c r="D145" s="5">
        <f>(1.7+6.4+9.9)*3.5</f>
        <v>63</v>
      </c>
      <c r="E145" s="28">
        <v>0</v>
      </c>
      <c r="F145" s="13">
        <f aca="true" t="shared" si="9" ref="F145:F157">D145*E145</f>
        <v>0</v>
      </c>
    </row>
    <row r="146" spans="1:6" ht="25.5">
      <c r="A146" s="3"/>
      <c r="B146" s="14" t="s">
        <v>130</v>
      </c>
      <c r="C146" s="2" t="s">
        <v>2</v>
      </c>
      <c r="D146" s="5">
        <v>4</v>
      </c>
      <c r="E146" s="28">
        <v>0</v>
      </c>
      <c r="F146" s="13">
        <f t="shared" si="9"/>
        <v>0</v>
      </c>
    </row>
    <row r="147" spans="1:6" ht="12.75">
      <c r="A147" s="3"/>
      <c r="B147" s="6" t="s">
        <v>41</v>
      </c>
      <c r="C147" s="1" t="s">
        <v>7</v>
      </c>
      <c r="D147" s="5">
        <f>(1.7+6.4+9.9)*0.12</f>
        <v>2.16</v>
      </c>
      <c r="E147" s="28">
        <v>0</v>
      </c>
      <c r="F147" s="13">
        <f t="shared" si="9"/>
        <v>0</v>
      </c>
    </row>
    <row r="148" spans="1:6" ht="12.75">
      <c r="A148" s="3"/>
      <c r="B148" s="17" t="s">
        <v>46</v>
      </c>
      <c r="C148" s="1" t="s">
        <v>2</v>
      </c>
      <c r="D148" s="5">
        <v>2</v>
      </c>
      <c r="E148" s="28">
        <v>0</v>
      </c>
      <c r="F148" s="13">
        <f t="shared" si="9"/>
        <v>0</v>
      </c>
    </row>
    <row r="149" spans="1:6" ht="12.75">
      <c r="A149" s="3"/>
      <c r="B149" s="15" t="s">
        <v>42</v>
      </c>
      <c r="C149" s="2" t="s">
        <v>2</v>
      </c>
      <c r="D149" s="5">
        <v>3</v>
      </c>
      <c r="E149" s="28">
        <v>0</v>
      </c>
      <c r="F149" s="13">
        <f t="shared" si="9"/>
        <v>0</v>
      </c>
    </row>
    <row r="150" spans="1:6" ht="25.5">
      <c r="A150" s="3"/>
      <c r="B150" s="6" t="s">
        <v>69</v>
      </c>
      <c r="C150" s="1" t="s">
        <v>43</v>
      </c>
      <c r="D150" s="5">
        <v>1</v>
      </c>
      <c r="E150" s="28">
        <v>0</v>
      </c>
      <c r="F150" s="13">
        <f t="shared" si="9"/>
        <v>0</v>
      </c>
    </row>
    <row r="151" spans="2:6" ht="12.75">
      <c r="B151" s="6" t="s">
        <v>104</v>
      </c>
      <c r="C151" s="1" t="s">
        <v>7</v>
      </c>
      <c r="D151" s="5">
        <f>(12+12+3.3+3.3)*2.2</f>
        <v>67.32000000000001</v>
      </c>
      <c r="E151" s="28">
        <v>0</v>
      </c>
      <c r="F151" s="13">
        <f t="shared" si="9"/>
        <v>0</v>
      </c>
    </row>
    <row r="152" spans="1:6" ht="12.75">
      <c r="A152" s="3"/>
      <c r="B152" s="43" t="s">
        <v>44</v>
      </c>
      <c r="C152" s="44" t="s">
        <v>7</v>
      </c>
      <c r="D152" s="33">
        <f>(12+12+3.3+3.3)*1.3+40</f>
        <v>79.78</v>
      </c>
      <c r="E152" s="45">
        <v>0</v>
      </c>
      <c r="F152" s="13">
        <f t="shared" si="9"/>
        <v>0</v>
      </c>
    </row>
    <row r="153" spans="1:6" ht="12.75">
      <c r="A153" s="3"/>
      <c r="B153" s="6" t="s">
        <v>21</v>
      </c>
      <c r="C153" s="1" t="s">
        <v>7</v>
      </c>
      <c r="D153" s="5">
        <v>40</v>
      </c>
      <c r="E153" s="28">
        <v>0</v>
      </c>
      <c r="F153" s="13">
        <f t="shared" si="9"/>
        <v>0</v>
      </c>
    </row>
    <row r="154" spans="1:6" ht="25.5">
      <c r="A154" s="3"/>
      <c r="B154" s="6" t="s">
        <v>149</v>
      </c>
      <c r="C154" s="1" t="s">
        <v>7</v>
      </c>
      <c r="D154" s="5">
        <v>40</v>
      </c>
      <c r="E154" s="28">
        <v>0</v>
      </c>
      <c r="F154" s="13">
        <f t="shared" si="9"/>
        <v>0</v>
      </c>
    </row>
    <row r="155" spans="1:6" ht="12.75">
      <c r="A155" s="3"/>
      <c r="B155" s="17" t="s">
        <v>16</v>
      </c>
      <c r="C155" s="1" t="s">
        <v>7</v>
      </c>
      <c r="D155" s="5">
        <v>24</v>
      </c>
      <c r="E155" s="28">
        <v>0</v>
      </c>
      <c r="F155" s="13">
        <f t="shared" si="9"/>
        <v>0</v>
      </c>
    </row>
    <row r="156" spans="1:6" ht="12.75">
      <c r="A156" s="3"/>
      <c r="B156" s="17" t="s">
        <v>105</v>
      </c>
      <c r="C156" s="1" t="s">
        <v>2</v>
      </c>
      <c r="D156" s="5">
        <v>2</v>
      </c>
      <c r="E156" s="28">
        <v>0</v>
      </c>
      <c r="F156" s="13">
        <f t="shared" si="9"/>
        <v>0</v>
      </c>
    </row>
    <row r="157" spans="1:6" ht="12.75">
      <c r="A157" s="3"/>
      <c r="B157" s="17" t="s">
        <v>70</v>
      </c>
      <c r="C157" s="2" t="s">
        <v>7</v>
      </c>
      <c r="D157" s="5">
        <f>1.6*2.3</f>
        <v>3.6799999999999997</v>
      </c>
      <c r="E157" s="28">
        <v>0</v>
      </c>
      <c r="F157" s="13">
        <f t="shared" si="9"/>
        <v>0</v>
      </c>
    </row>
    <row r="158" spans="1:6" ht="12.75">
      <c r="A158" s="3"/>
      <c r="B158" s="6" t="s">
        <v>60</v>
      </c>
      <c r="C158" s="1" t="s">
        <v>54</v>
      </c>
      <c r="D158" s="5">
        <v>5</v>
      </c>
      <c r="E158" s="13">
        <f>SUM(F145:F157)</f>
        <v>0</v>
      </c>
      <c r="F158" s="13">
        <f>E158*0.05</f>
        <v>0</v>
      </c>
    </row>
    <row r="159" spans="1:6" ht="12.75">
      <c r="A159" s="3"/>
      <c r="B159" s="16" t="s">
        <v>55</v>
      </c>
      <c r="C159" s="1"/>
      <c r="D159" s="5"/>
      <c r="E159" s="13"/>
      <c r="F159" s="29">
        <f>SUM(F145:F158)</f>
        <v>0</v>
      </c>
    </row>
    <row r="160" spans="1:6" ht="12.75">
      <c r="A160" s="61" t="s">
        <v>145</v>
      </c>
      <c r="B160" s="17"/>
      <c r="C160" s="31"/>
      <c r="D160" s="5"/>
      <c r="E160" s="28"/>
      <c r="F160" s="28"/>
    </row>
    <row r="161" spans="1:6" ht="12.75">
      <c r="A161" s="3"/>
      <c r="B161" s="15" t="s">
        <v>45</v>
      </c>
      <c r="C161" s="31" t="s">
        <v>2</v>
      </c>
      <c r="D161" s="5">
        <v>1</v>
      </c>
      <c r="E161" s="28">
        <v>0</v>
      </c>
      <c r="F161" s="13">
        <f aca="true" t="shared" si="10" ref="F161:F175">D161*E161</f>
        <v>0</v>
      </c>
    </row>
    <row r="162" spans="1:6" ht="25.5">
      <c r="A162" s="3"/>
      <c r="B162" s="6" t="s">
        <v>101</v>
      </c>
      <c r="C162" s="5" t="s">
        <v>2</v>
      </c>
      <c r="D162" s="5">
        <v>3</v>
      </c>
      <c r="E162" s="28">
        <v>0</v>
      </c>
      <c r="F162" s="13">
        <f t="shared" si="10"/>
        <v>0</v>
      </c>
    </row>
    <row r="163" spans="1:6" ht="25.5">
      <c r="A163" s="3"/>
      <c r="B163" s="6" t="s">
        <v>89</v>
      </c>
      <c r="C163" s="5" t="s">
        <v>2</v>
      </c>
      <c r="D163" s="5">
        <v>1</v>
      </c>
      <c r="E163" s="28">
        <v>0</v>
      </c>
      <c r="F163" s="13">
        <f t="shared" si="10"/>
        <v>0</v>
      </c>
    </row>
    <row r="164" spans="1:6" ht="12.75">
      <c r="A164" s="3"/>
      <c r="B164" s="6" t="s">
        <v>106</v>
      </c>
      <c r="C164" s="5" t="s">
        <v>2</v>
      </c>
      <c r="D164" s="5">
        <v>1</v>
      </c>
      <c r="E164" s="28">
        <v>0</v>
      </c>
      <c r="F164" s="13">
        <f t="shared" si="10"/>
        <v>0</v>
      </c>
    </row>
    <row r="165" spans="1:6" ht="38.25">
      <c r="A165" s="3"/>
      <c r="B165" s="18" t="s">
        <v>71</v>
      </c>
      <c r="C165" s="5" t="s">
        <v>2</v>
      </c>
      <c r="D165" s="5">
        <v>1</v>
      </c>
      <c r="E165" s="28">
        <v>0</v>
      </c>
      <c r="F165" s="13">
        <f t="shared" si="10"/>
        <v>0</v>
      </c>
    </row>
    <row r="166" spans="1:6" ht="25.5">
      <c r="A166" s="3"/>
      <c r="B166" s="6" t="s">
        <v>72</v>
      </c>
      <c r="C166" s="5" t="s">
        <v>8</v>
      </c>
      <c r="D166" s="5">
        <v>1</v>
      </c>
      <c r="E166" s="28">
        <v>0</v>
      </c>
      <c r="F166" s="13">
        <f t="shared" si="10"/>
        <v>0</v>
      </c>
    </row>
    <row r="167" spans="1:6" ht="12.75">
      <c r="A167" s="3"/>
      <c r="B167" s="6" t="s">
        <v>47</v>
      </c>
      <c r="C167" s="5" t="s">
        <v>7</v>
      </c>
      <c r="D167" s="5">
        <f>(2+1.5)*2</f>
        <v>7</v>
      </c>
      <c r="E167" s="28">
        <v>0</v>
      </c>
      <c r="F167" s="13">
        <f t="shared" si="10"/>
        <v>0</v>
      </c>
    </row>
    <row r="168" spans="1:6" ht="12.75">
      <c r="A168" s="3"/>
      <c r="B168" s="6" t="s">
        <v>48</v>
      </c>
      <c r="C168" s="5" t="s">
        <v>7</v>
      </c>
      <c r="D168" s="5">
        <v>3</v>
      </c>
      <c r="E168" s="28">
        <v>0</v>
      </c>
      <c r="F168" s="13">
        <f t="shared" si="10"/>
        <v>0</v>
      </c>
    </row>
    <row r="169" spans="1:6" ht="12.75">
      <c r="A169" s="3"/>
      <c r="B169" s="6" t="s">
        <v>49</v>
      </c>
      <c r="C169" s="5" t="s">
        <v>7</v>
      </c>
      <c r="D169" s="5">
        <f>(4.7+4.7+2)*1.9</f>
        <v>21.66</v>
      </c>
      <c r="E169" s="28">
        <v>0</v>
      </c>
      <c r="F169" s="13">
        <f t="shared" si="10"/>
        <v>0</v>
      </c>
    </row>
    <row r="170" spans="1:6" ht="25.5">
      <c r="A170" s="3"/>
      <c r="B170" s="6" t="s">
        <v>107</v>
      </c>
      <c r="C170" s="5" t="s">
        <v>7</v>
      </c>
      <c r="D170" s="5">
        <f>2.2*1.5</f>
        <v>3.3000000000000003</v>
      </c>
      <c r="E170" s="28">
        <v>0</v>
      </c>
      <c r="F170" s="13">
        <f t="shared" si="10"/>
        <v>0</v>
      </c>
    </row>
    <row r="171" spans="1:6" ht="12.75">
      <c r="A171" s="3"/>
      <c r="B171" s="6" t="s">
        <v>108</v>
      </c>
      <c r="C171" s="5" t="s">
        <v>7</v>
      </c>
      <c r="D171" s="5">
        <v>5</v>
      </c>
      <c r="E171" s="28">
        <v>0</v>
      </c>
      <c r="F171" s="13">
        <f t="shared" si="10"/>
        <v>0</v>
      </c>
    </row>
    <row r="172" spans="1:6" ht="12.75">
      <c r="A172" s="3"/>
      <c r="B172" s="6" t="s">
        <v>109</v>
      </c>
      <c r="C172" s="5" t="s">
        <v>7</v>
      </c>
      <c r="D172" s="5">
        <f>(4.7+4.7+3+3)*2.2</f>
        <v>33.88</v>
      </c>
      <c r="E172" s="28">
        <v>0</v>
      </c>
      <c r="F172" s="13">
        <f t="shared" si="10"/>
        <v>0</v>
      </c>
    </row>
    <row r="173" spans="1:6" ht="25.5">
      <c r="A173" s="9"/>
      <c r="B173" s="6" t="s">
        <v>110</v>
      </c>
      <c r="C173" s="5" t="s">
        <v>7</v>
      </c>
      <c r="D173" s="5">
        <f>((4.7+4.7+3+3)*1.3)+7.77</f>
        <v>27.79</v>
      </c>
      <c r="E173" s="41">
        <v>0</v>
      </c>
      <c r="F173" s="13">
        <f t="shared" si="10"/>
        <v>0</v>
      </c>
    </row>
    <row r="174" spans="1:6" ht="12.75">
      <c r="A174" s="9"/>
      <c r="B174" s="6" t="s">
        <v>21</v>
      </c>
      <c r="C174" s="5" t="s">
        <v>7</v>
      </c>
      <c r="D174" s="5">
        <v>7.77</v>
      </c>
      <c r="E174" s="41">
        <v>0</v>
      </c>
      <c r="F174" s="13">
        <f t="shared" si="10"/>
        <v>0</v>
      </c>
    </row>
    <row r="175" spans="1:6" ht="12.75">
      <c r="A175" s="3"/>
      <c r="B175" s="6" t="s">
        <v>25</v>
      </c>
      <c r="C175" s="5" t="s">
        <v>7</v>
      </c>
      <c r="D175" s="5">
        <v>7.77</v>
      </c>
      <c r="E175" s="28">
        <v>0</v>
      </c>
      <c r="F175" s="13">
        <f t="shared" si="10"/>
        <v>0</v>
      </c>
    </row>
    <row r="176" spans="1:6" ht="12.75">
      <c r="A176" s="3"/>
      <c r="B176" s="6" t="s">
        <v>60</v>
      </c>
      <c r="C176" s="1" t="s">
        <v>54</v>
      </c>
      <c r="D176" s="5">
        <v>5</v>
      </c>
      <c r="E176" s="13">
        <f>SUM(F161:F175)</f>
        <v>0</v>
      </c>
      <c r="F176" s="13">
        <f>E176*0.05</f>
        <v>0</v>
      </c>
    </row>
    <row r="177" spans="1:6" ht="12.75">
      <c r="A177" s="8"/>
      <c r="B177" s="16" t="s">
        <v>55</v>
      </c>
      <c r="C177" s="1"/>
      <c r="D177" s="5"/>
      <c r="E177" s="13"/>
      <c r="F177" s="29">
        <f>SUM(F161:F176)</f>
        <v>0</v>
      </c>
    </row>
    <row r="178" spans="1:6" ht="12.75">
      <c r="A178" s="8"/>
      <c r="B178" s="39"/>
      <c r="C178" s="11"/>
      <c r="D178" s="11"/>
      <c r="E178" s="42"/>
      <c r="F178" s="42"/>
    </row>
    <row r="179" spans="1:6" ht="12.75">
      <c r="A179" s="8"/>
      <c r="B179" s="39"/>
      <c r="C179" s="11"/>
      <c r="D179" s="11"/>
      <c r="E179" s="42"/>
      <c r="F179" s="42"/>
    </row>
    <row r="180" spans="1:9" ht="12.75">
      <c r="A180" s="8"/>
      <c r="B180" s="16" t="s">
        <v>111</v>
      </c>
      <c r="C180" s="57"/>
      <c r="D180" s="57"/>
      <c r="E180" s="58"/>
      <c r="F180" s="58">
        <f>SUM(F17,F35,F49,F64,F79,F94,F110,F129,F143,F159,F177)</f>
        <v>0</v>
      </c>
      <c r="I180" s="47"/>
    </row>
    <row r="181" spans="1:6" ht="12.75">
      <c r="A181" s="8"/>
      <c r="B181" s="39"/>
      <c r="C181" s="11"/>
      <c r="D181" s="11"/>
      <c r="E181" s="42"/>
      <c r="F181" s="42"/>
    </row>
    <row r="182" spans="1:6" ht="25.5">
      <c r="A182" s="8"/>
      <c r="B182" s="6" t="s">
        <v>112</v>
      </c>
      <c r="C182" s="1" t="s">
        <v>54</v>
      </c>
      <c r="D182" s="5">
        <v>2</v>
      </c>
      <c r="E182" s="13">
        <f>F180</f>
        <v>0</v>
      </c>
      <c r="F182" s="13">
        <f>E182*0.02</f>
        <v>0</v>
      </c>
    </row>
    <row r="183" spans="1:6" ht="51">
      <c r="A183" s="8"/>
      <c r="B183" s="6" t="s">
        <v>116</v>
      </c>
      <c r="C183" s="1" t="s">
        <v>54</v>
      </c>
      <c r="D183" s="5">
        <v>3</v>
      </c>
      <c r="E183" s="13">
        <f>F180</f>
        <v>0</v>
      </c>
      <c r="F183" s="13">
        <f>E183*0.03</f>
        <v>0</v>
      </c>
    </row>
    <row r="184" spans="1:6" ht="12.75">
      <c r="A184" s="8"/>
      <c r="B184" s="62"/>
      <c r="C184" s="1"/>
      <c r="D184" s="5"/>
      <c r="E184" s="13"/>
      <c r="F184" s="13"/>
    </row>
    <row r="185" spans="2:6" s="90" customFormat="1" ht="165.75">
      <c r="B185" s="94" t="s">
        <v>134</v>
      </c>
      <c r="C185" s="87" t="s">
        <v>2</v>
      </c>
      <c r="D185" s="87">
        <v>11</v>
      </c>
      <c r="E185" s="95">
        <v>0</v>
      </c>
      <c r="F185" s="95">
        <f>D185*E185</f>
        <v>0</v>
      </c>
    </row>
    <row r="186" spans="1:6" ht="12.75">
      <c r="A186" s="8"/>
      <c r="B186" s="16" t="s">
        <v>113</v>
      </c>
      <c r="C186" s="1"/>
      <c r="D186" s="5"/>
      <c r="E186" s="13"/>
      <c r="F186" s="29">
        <f>SUM(F180,F182,F183,F185)</f>
        <v>0</v>
      </c>
    </row>
    <row r="187" spans="1:6" ht="12.75">
      <c r="A187" s="8"/>
      <c r="B187" s="39"/>
      <c r="C187" s="11"/>
      <c r="D187" s="11"/>
      <c r="E187" s="42"/>
      <c r="F187" s="42"/>
    </row>
    <row r="188" spans="1:6" ht="12.75">
      <c r="A188" s="8"/>
      <c r="B188" s="39"/>
      <c r="C188" s="11"/>
      <c r="D188" s="11"/>
      <c r="E188" s="42"/>
      <c r="F188" s="42"/>
    </row>
    <row r="189" spans="1:6" ht="12.75">
      <c r="A189" s="8"/>
      <c r="B189" s="39"/>
      <c r="C189" s="11"/>
      <c r="D189" s="11"/>
      <c r="E189" s="42"/>
      <c r="F189" s="42"/>
    </row>
    <row r="190" spans="1:6" ht="12.75">
      <c r="A190" s="8"/>
      <c r="B190" s="39"/>
      <c r="C190" s="11"/>
      <c r="D190" s="11"/>
      <c r="E190" s="42"/>
      <c r="F190" s="42"/>
    </row>
    <row r="191" spans="1:6" ht="12.75">
      <c r="A191" s="8"/>
      <c r="B191" s="39"/>
      <c r="C191" s="11"/>
      <c r="D191" s="11"/>
      <c r="E191" s="42"/>
      <c r="F191" s="42"/>
    </row>
    <row r="192" spans="1:6" ht="12.75">
      <c r="A192" s="8"/>
      <c r="B192" s="39"/>
      <c r="C192" s="11"/>
      <c r="D192" s="11"/>
      <c r="E192" s="42"/>
      <c r="F192" s="42"/>
    </row>
    <row r="193" spans="1:6" ht="12.75">
      <c r="A193" s="8"/>
      <c r="B193" s="39"/>
      <c r="C193" s="11"/>
      <c r="D193" s="11"/>
      <c r="E193" s="42"/>
      <c r="F193" s="42"/>
    </row>
    <row r="194" spans="1:6" ht="12.75">
      <c r="A194" s="8"/>
      <c r="B194" s="39"/>
      <c r="C194" s="11"/>
      <c r="D194" s="11"/>
      <c r="E194" s="42"/>
      <c r="F194" s="42"/>
    </row>
    <row r="195" spans="1:6" ht="12.75">
      <c r="A195" s="8"/>
      <c r="B195" s="39"/>
      <c r="C195" s="11"/>
      <c r="D195" s="11"/>
      <c r="E195" s="42"/>
      <c r="F195" s="42"/>
    </row>
    <row r="196" spans="1:6" ht="12.75">
      <c r="A196" s="8"/>
      <c r="B196" s="39"/>
      <c r="C196" s="11"/>
      <c r="D196" s="11"/>
      <c r="E196" s="42"/>
      <c r="F196" s="42"/>
    </row>
    <row r="197" spans="1:6" ht="12.75">
      <c r="A197" s="8"/>
      <c r="B197" s="39"/>
      <c r="C197" s="35"/>
      <c r="D197" s="11"/>
      <c r="E197" s="42"/>
      <c r="F197" s="42"/>
    </row>
    <row r="198" spans="1:6" ht="12.75">
      <c r="A198" s="8"/>
      <c r="B198" s="39"/>
      <c r="C198" s="35"/>
      <c r="D198" s="11"/>
      <c r="E198" s="42"/>
      <c r="F198" s="42"/>
    </row>
    <row r="199" spans="1:6" ht="12.75">
      <c r="A199" s="8"/>
      <c r="B199" s="40"/>
      <c r="C199" s="11"/>
      <c r="D199" s="11"/>
      <c r="E199" s="42"/>
      <c r="F199" s="42"/>
    </row>
    <row r="200" spans="1:6" ht="12.75">
      <c r="A200" s="8"/>
      <c r="B200" s="39"/>
      <c r="C200" s="11"/>
      <c r="D200" s="11"/>
      <c r="E200" s="42"/>
      <c r="F200" s="42"/>
    </row>
    <row r="201" spans="1:6" ht="12.75">
      <c r="A201" s="8"/>
      <c r="B201" s="39"/>
      <c r="C201" s="11"/>
      <c r="D201" s="11"/>
      <c r="E201" s="42"/>
      <c r="F201" s="42"/>
    </row>
    <row r="202" spans="1:6" ht="12.75">
      <c r="A202" s="8"/>
      <c r="B202" s="39"/>
      <c r="C202" s="11"/>
      <c r="D202" s="11"/>
      <c r="E202" s="42"/>
      <c r="F202" s="42"/>
    </row>
    <row r="203" spans="1:7" ht="12.75">
      <c r="A203" s="8"/>
      <c r="B203" s="39"/>
      <c r="C203" s="11"/>
      <c r="D203" s="11"/>
      <c r="E203" s="42"/>
      <c r="F203" s="42"/>
      <c r="G203" s="8"/>
    </row>
    <row r="204" spans="1:7" ht="12.75">
      <c r="A204" s="8"/>
      <c r="B204" s="39"/>
      <c r="C204" s="11"/>
      <c r="D204" s="11"/>
      <c r="E204" s="42"/>
      <c r="F204" s="42"/>
      <c r="G204" s="8"/>
    </row>
    <row r="205" spans="1:7" ht="12.75">
      <c r="A205" s="8"/>
      <c r="B205" s="39"/>
      <c r="C205" s="11"/>
      <c r="D205" s="11"/>
      <c r="E205" s="42"/>
      <c r="F205" s="42"/>
      <c r="G205" s="8"/>
    </row>
    <row r="206" spans="1:7" ht="12.75">
      <c r="A206" s="8"/>
      <c r="B206" s="39"/>
      <c r="C206" s="11"/>
      <c r="D206" s="11"/>
      <c r="E206" s="42"/>
      <c r="F206" s="42"/>
      <c r="G206" s="8"/>
    </row>
    <row r="207" spans="1:7" ht="12.75">
      <c r="A207" s="8"/>
      <c r="B207" s="39"/>
      <c r="C207" s="11"/>
      <c r="D207" s="11"/>
      <c r="E207" s="42"/>
      <c r="F207" s="42"/>
      <c r="G207" s="8"/>
    </row>
    <row r="208" spans="1:7" ht="12.75">
      <c r="A208" s="8"/>
      <c r="B208" s="39"/>
      <c r="C208" s="11"/>
      <c r="D208" s="11"/>
      <c r="E208" s="42"/>
      <c r="F208" s="42"/>
      <c r="G208" s="8"/>
    </row>
    <row r="209" spans="1:7" ht="12.75">
      <c r="A209" s="8"/>
      <c r="B209" s="39"/>
      <c r="C209" s="11"/>
      <c r="D209" s="11"/>
      <c r="E209" s="42"/>
      <c r="F209" s="42"/>
      <c r="G209" s="8"/>
    </row>
    <row r="210" spans="1:7" ht="12.75">
      <c r="A210" s="8"/>
      <c r="B210" s="39"/>
      <c r="C210" s="11"/>
      <c r="D210" s="11"/>
      <c r="E210" s="42"/>
      <c r="F210" s="42"/>
      <c r="G210" s="8"/>
    </row>
    <row r="211" spans="1:7" ht="12.75">
      <c r="A211" s="8"/>
      <c r="B211" s="39"/>
      <c r="C211" s="11"/>
      <c r="D211" s="11"/>
      <c r="E211" s="42"/>
      <c r="F211" s="42"/>
      <c r="G211" s="8"/>
    </row>
    <row r="212" spans="1:7" ht="12.75">
      <c r="A212" s="8"/>
      <c r="B212" s="39"/>
      <c r="C212" s="11"/>
      <c r="D212" s="11"/>
      <c r="E212" s="42"/>
      <c r="F212" s="42"/>
      <c r="G212" s="8"/>
    </row>
    <row r="213" spans="1:7" ht="12.75">
      <c r="A213" s="8"/>
      <c r="B213" s="39"/>
      <c r="C213" s="35"/>
      <c r="D213" s="11"/>
      <c r="E213" s="42"/>
      <c r="F213" s="42"/>
      <c r="G213" s="8"/>
    </row>
    <row r="214" spans="1:7" ht="12.75">
      <c r="A214" s="8"/>
      <c r="B214" s="39"/>
      <c r="C214" s="35"/>
      <c r="D214" s="11"/>
      <c r="E214" s="42"/>
      <c r="F214" s="42"/>
      <c r="G214" s="8"/>
    </row>
    <row r="215" spans="1:7" ht="12.75">
      <c r="A215" s="8"/>
      <c r="B215" s="40"/>
      <c r="C215" s="11"/>
      <c r="D215" s="11"/>
      <c r="E215" s="42"/>
      <c r="F215" s="42"/>
      <c r="G215" s="8"/>
    </row>
    <row r="216" spans="1:7" ht="12.75">
      <c r="A216" s="8"/>
      <c r="B216" s="39"/>
      <c r="C216" s="11"/>
      <c r="D216" s="11"/>
      <c r="E216" s="42"/>
      <c r="F216" s="42"/>
      <c r="G216" s="8"/>
    </row>
    <row r="217" spans="1:7" ht="12.75">
      <c r="A217" s="8"/>
      <c r="B217" s="39"/>
      <c r="C217" s="34"/>
      <c r="D217" s="34"/>
      <c r="E217" s="42"/>
      <c r="F217" s="42"/>
      <c r="G217" s="8"/>
    </row>
    <row r="218" spans="1:7" ht="12.75">
      <c r="A218" s="8"/>
      <c r="B218" s="39"/>
      <c r="C218" s="34"/>
      <c r="D218" s="34"/>
      <c r="E218" s="42"/>
      <c r="F218" s="42"/>
      <c r="G218" s="8"/>
    </row>
    <row r="219" spans="1:7" ht="12.75">
      <c r="A219" s="8"/>
      <c r="B219" s="39"/>
      <c r="C219" s="11"/>
      <c r="D219" s="34"/>
      <c r="E219" s="42"/>
      <c r="F219" s="42"/>
      <c r="G219" s="8"/>
    </row>
    <row r="220" spans="1:7" ht="12.75">
      <c r="A220" s="8"/>
      <c r="B220" s="39"/>
      <c r="C220" s="11"/>
      <c r="D220" s="36"/>
      <c r="E220" s="42"/>
      <c r="F220" s="42"/>
      <c r="G220" s="8"/>
    </row>
    <row r="221" spans="1:7" ht="12.75">
      <c r="A221" s="8"/>
      <c r="B221" s="39"/>
      <c r="C221" s="11"/>
      <c r="D221" s="36"/>
      <c r="E221" s="42"/>
      <c r="F221" s="42"/>
      <c r="G221" s="8"/>
    </row>
    <row r="222" spans="1:7" ht="12.75">
      <c r="A222" s="8"/>
      <c r="B222" s="39"/>
      <c r="C222" s="11"/>
      <c r="D222" s="36"/>
      <c r="E222" s="42"/>
      <c r="F222" s="42"/>
      <c r="G222" s="8"/>
    </row>
    <row r="223" spans="1:7" ht="12.75">
      <c r="A223" s="8"/>
      <c r="B223" s="39"/>
      <c r="C223" s="11"/>
      <c r="D223" s="36"/>
      <c r="E223" s="42"/>
      <c r="F223" s="42"/>
      <c r="G223" s="8"/>
    </row>
    <row r="224" spans="1:7" ht="12.75">
      <c r="A224" s="8"/>
      <c r="B224" s="39"/>
      <c r="C224" s="11"/>
      <c r="D224" s="36"/>
      <c r="E224" s="42"/>
      <c r="F224" s="42"/>
      <c r="G224" s="8"/>
    </row>
    <row r="225" spans="1:7" ht="12.75">
      <c r="A225" s="8"/>
      <c r="B225" s="39"/>
      <c r="C225" s="11"/>
      <c r="D225" s="36"/>
      <c r="E225" s="42"/>
      <c r="F225" s="42"/>
      <c r="G225" s="8"/>
    </row>
    <row r="226" spans="1:7" ht="12.75">
      <c r="A226" s="8"/>
      <c r="B226" s="39"/>
      <c r="C226" s="11"/>
      <c r="D226" s="36"/>
      <c r="E226" s="42"/>
      <c r="F226" s="42"/>
      <c r="G226" s="8"/>
    </row>
    <row r="227" spans="1:7" ht="12.75">
      <c r="A227" s="8"/>
      <c r="B227" s="39"/>
      <c r="C227" s="11"/>
      <c r="D227" s="36"/>
      <c r="E227" s="42"/>
      <c r="F227" s="42"/>
      <c r="G227" s="8"/>
    </row>
    <row r="228" spans="1:7" ht="12.75">
      <c r="A228" s="8"/>
      <c r="B228" s="39"/>
      <c r="C228" s="11"/>
      <c r="D228" s="36"/>
      <c r="E228" s="42"/>
      <c r="F228" s="42"/>
      <c r="G228" s="8"/>
    </row>
    <row r="229" spans="1:7" ht="12.75">
      <c r="A229" s="8"/>
      <c r="B229" s="39"/>
      <c r="C229" s="35"/>
      <c r="D229" s="36"/>
      <c r="E229" s="42"/>
      <c r="F229" s="42"/>
      <c r="G229" s="8"/>
    </row>
    <row r="230" spans="1:7" ht="12.75">
      <c r="A230" s="8"/>
      <c r="B230" s="39"/>
      <c r="C230" s="35"/>
      <c r="D230" s="36"/>
      <c r="E230" s="42"/>
      <c r="F230" s="42"/>
      <c r="G230" s="8"/>
    </row>
    <row r="231" spans="1:7" ht="12.75">
      <c r="A231" s="8"/>
      <c r="B231" s="40"/>
      <c r="C231" s="11"/>
      <c r="D231" s="11"/>
      <c r="E231" s="42"/>
      <c r="F231" s="42"/>
      <c r="G231" s="8"/>
    </row>
    <row r="232" spans="1:7" ht="12.75">
      <c r="A232" s="8"/>
      <c r="B232" s="39"/>
      <c r="C232" s="11"/>
      <c r="D232" s="36"/>
      <c r="E232" s="42"/>
      <c r="F232" s="42"/>
      <c r="G232" s="8"/>
    </row>
    <row r="233" spans="1:7" ht="12.75">
      <c r="A233" s="8"/>
      <c r="B233" s="39"/>
      <c r="C233" s="36"/>
      <c r="D233" s="36"/>
      <c r="E233" s="42"/>
      <c r="F233" s="42"/>
      <c r="G233" s="8"/>
    </row>
    <row r="234" spans="1:7" ht="12.75">
      <c r="A234" s="8"/>
      <c r="B234" s="39"/>
      <c r="C234" s="36"/>
      <c r="D234" s="36"/>
      <c r="E234" s="42"/>
      <c r="F234" s="42"/>
      <c r="G234" s="8"/>
    </row>
    <row r="235" spans="1:7" ht="12.75">
      <c r="A235" s="8"/>
      <c r="B235" s="39"/>
      <c r="C235" s="36"/>
      <c r="D235" s="36"/>
      <c r="E235" s="42"/>
      <c r="F235" s="42"/>
      <c r="G235" s="8"/>
    </row>
    <row r="236" spans="1:7" ht="12.75">
      <c r="A236" s="8"/>
      <c r="B236" s="39"/>
      <c r="C236" s="36"/>
      <c r="D236" s="36"/>
      <c r="E236" s="42"/>
      <c r="F236" s="42"/>
      <c r="G236" s="8"/>
    </row>
    <row r="237" spans="1:7" ht="12.75">
      <c r="A237" s="8"/>
      <c r="B237" s="39"/>
      <c r="C237" s="36"/>
      <c r="D237" s="36"/>
      <c r="E237" s="42"/>
      <c r="F237" s="42"/>
      <c r="G237" s="8"/>
    </row>
    <row r="238" spans="1:7" ht="12.75">
      <c r="A238" s="8"/>
      <c r="B238" s="39"/>
      <c r="C238" s="35"/>
      <c r="D238" s="36"/>
      <c r="E238" s="42"/>
      <c r="F238" s="42"/>
      <c r="G238" s="8"/>
    </row>
    <row r="239" spans="1:7" ht="12.75">
      <c r="A239" s="8"/>
      <c r="B239" s="22"/>
      <c r="C239" s="35"/>
      <c r="D239" s="36"/>
      <c r="E239" s="42"/>
      <c r="F239" s="42"/>
      <c r="G239" s="8"/>
    </row>
    <row r="240" spans="1:7" ht="12.75">
      <c r="A240" s="8"/>
      <c r="B240" s="22"/>
      <c r="C240" s="36"/>
      <c r="D240" s="36"/>
      <c r="E240" s="42"/>
      <c r="F240" s="42"/>
      <c r="G240" s="8"/>
    </row>
    <row r="241" spans="1:7" ht="12.75">
      <c r="A241" s="8"/>
      <c r="B241" s="22"/>
      <c r="C241" s="36"/>
      <c r="D241" s="36"/>
      <c r="E241" s="42"/>
      <c r="F241" s="42"/>
      <c r="G241" s="8"/>
    </row>
    <row r="242" spans="1:7" ht="12.75">
      <c r="A242" s="8"/>
      <c r="B242" s="22"/>
      <c r="C242" s="36"/>
      <c r="D242" s="36"/>
      <c r="E242" s="42"/>
      <c r="F242" s="42"/>
      <c r="G242" s="8"/>
    </row>
    <row r="243" spans="1:7" ht="12.75">
      <c r="A243" s="8"/>
      <c r="B243" s="22"/>
      <c r="C243" s="36"/>
      <c r="D243" s="36"/>
      <c r="E243" s="42"/>
      <c r="F243" s="42"/>
      <c r="G243" s="8"/>
    </row>
    <row r="244" spans="1:7" ht="12.75">
      <c r="A244" s="8"/>
      <c r="B244" s="22"/>
      <c r="C244" s="36"/>
      <c r="D244" s="36"/>
      <c r="E244" s="42"/>
      <c r="F244" s="42"/>
      <c r="G244" s="8"/>
    </row>
    <row r="245" spans="1:7" ht="12.75">
      <c r="A245" s="8"/>
      <c r="B245" s="39"/>
      <c r="C245" s="36"/>
      <c r="D245" s="36"/>
      <c r="E245" s="42"/>
      <c r="F245" s="42"/>
      <c r="G245" s="8"/>
    </row>
    <row r="246" spans="1:7" ht="12.75">
      <c r="A246" s="8"/>
      <c r="B246" s="40"/>
      <c r="C246" s="11"/>
      <c r="D246" s="11"/>
      <c r="E246" s="42"/>
      <c r="F246" s="42"/>
      <c r="G246" s="8"/>
    </row>
    <row r="247" spans="1:7" ht="12.75">
      <c r="A247" s="8"/>
      <c r="B247" s="39"/>
      <c r="C247" s="11"/>
      <c r="D247" s="36"/>
      <c r="E247" s="42"/>
      <c r="F247" s="42"/>
      <c r="G247" s="8"/>
    </row>
    <row r="248" spans="1:7" ht="12.75">
      <c r="A248" s="8"/>
      <c r="B248" s="39"/>
      <c r="C248" s="34"/>
      <c r="D248" s="34"/>
      <c r="E248" s="42"/>
      <c r="F248" s="42"/>
      <c r="G248" s="8"/>
    </row>
    <row r="249" spans="1:7" ht="12.75">
      <c r="A249" s="8"/>
      <c r="B249" s="39"/>
      <c r="C249" s="36"/>
      <c r="D249" s="11"/>
      <c r="E249" s="42"/>
      <c r="F249" s="42"/>
      <c r="G249" s="8"/>
    </row>
    <row r="250" spans="1:7" ht="12.75">
      <c r="A250" s="8"/>
      <c r="B250" s="39"/>
      <c r="C250" s="36"/>
      <c r="D250" s="11"/>
      <c r="E250" s="42"/>
      <c r="F250" s="42"/>
      <c r="G250" s="8"/>
    </row>
    <row r="251" spans="1:7" ht="12.75">
      <c r="A251" s="8"/>
      <c r="B251" s="39"/>
      <c r="C251" s="35"/>
      <c r="D251" s="11"/>
      <c r="E251" s="42"/>
      <c r="F251" s="42"/>
      <c r="G251" s="8"/>
    </row>
    <row r="252" spans="1:7" ht="12.75">
      <c r="A252" s="8"/>
      <c r="B252" s="39"/>
      <c r="C252" s="35"/>
      <c r="D252" s="11"/>
      <c r="E252" s="42"/>
      <c r="F252" s="42"/>
      <c r="G252" s="8"/>
    </row>
    <row r="253" spans="1:7" ht="12.75">
      <c r="A253" s="8"/>
      <c r="B253" s="22"/>
      <c r="C253" s="11"/>
      <c r="D253" s="11"/>
      <c r="E253" s="42"/>
      <c r="F253" s="42"/>
      <c r="G253" s="8"/>
    </row>
    <row r="254" spans="1:7" ht="12.75">
      <c r="A254" s="8"/>
      <c r="B254" s="22"/>
      <c r="C254" s="11"/>
      <c r="D254" s="11"/>
      <c r="E254" s="42"/>
      <c r="F254" s="42"/>
      <c r="G254" s="8"/>
    </row>
    <row r="255" spans="1:7" ht="12.75">
      <c r="A255" s="8"/>
      <c r="B255" s="22"/>
      <c r="C255" s="11"/>
      <c r="D255" s="11"/>
      <c r="E255" s="42"/>
      <c r="F255" s="42"/>
      <c r="G255" s="8"/>
    </row>
    <row r="256" spans="1:7" ht="12.75">
      <c r="A256" s="8"/>
      <c r="B256" s="40"/>
      <c r="C256" s="11"/>
      <c r="D256" s="11"/>
      <c r="E256" s="42"/>
      <c r="F256" s="42"/>
      <c r="G256" s="8"/>
    </row>
    <row r="257" spans="1:7" ht="12.75">
      <c r="A257" s="8"/>
      <c r="B257" s="39"/>
      <c r="C257" s="36"/>
      <c r="D257" s="11"/>
      <c r="E257" s="42"/>
      <c r="F257" s="42"/>
      <c r="G257" s="8"/>
    </row>
    <row r="258" spans="1:7" ht="12.75">
      <c r="A258" s="8"/>
      <c r="B258" s="39"/>
      <c r="C258" s="36"/>
      <c r="D258" s="11"/>
      <c r="E258" s="42"/>
      <c r="F258" s="42"/>
      <c r="G258" s="8"/>
    </row>
    <row r="259" spans="1:7" ht="12.75">
      <c r="A259" s="8"/>
      <c r="B259" s="39"/>
      <c r="C259" s="36"/>
      <c r="D259" s="11"/>
      <c r="E259" s="42"/>
      <c r="F259" s="42"/>
      <c r="G259" s="8"/>
    </row>
    <row r="260" spans="1:7" ht="12.75">
      <c r="A260" s="8"/>
      <c r="B260" s="39"/>
      <c r="C260" s="36"/>
      <c r="D260" s="11"/>
      <c r="E260" s="42"/>
      <c r="F260" s="42"/>
      <c r="G260" s="8"/>
    </row>
    <row r="261" spans="1:7" ht="12.75">
      <c r="A261" s="8"/>
      <c r="B261" s="39"/>
      <c r="C261" s="36"/>
      <c r="D261" s="11"/>
      <c r="E261" s="42"/>
      <c r="F261" s="42"/>
      <c r="G261" s="8"/>
    </row>
    <row r="262" spans="1:7" ht="12.75">
      <c r="A262" s="8"/>
      <c r="B262" s="39"/>
      <c r="C262" s="36"/>
      <c r="D262" s="11"/>
      <c r="E262" s="42"/>
      <c r="F262" s="42"/>
      <c r="G262" s="8"/>
    </row>
    <row r="263" spans="1:7" ht="12.75">
      <c r="A263" s="8"/>
      <c r="B263" s="39"/>
      <c r="C263" s="36"/>
      <c r="D263" s="11"/>
      <c r="E263" s="42"/>
      <c r="F263" s="42"/>
      <c r="G263" s="8"/>
    </row>
    <row r="264" spans="1:7" ht="12.75">
      <c r="A264" s="8"/>
      <c r="B264" s="39"/>
      <c r="C264" s="36"/>
      <c r="D264" s="11"/>
      <c r="E264" s="42"/>
      <c r="F264" s="42"/>
      <c r="G264" s="8"/>
    </row>
    <row r="265" spans="1:7" ht="12.75">
      <c r="A265" s="8"/>
      <c r="B265" s="40"/>
      <c r="C265" s="36"/>
      <c r="D265" s="11"/>
      <c r="E265" s="42"/>
      <c r="F265" s="42"/>
      <c r="G265" s="8"/>
    </row>
    <row r="266" spans="1:7" ht="12.75">
      <c r="A266" s="8"/>
      <c r="B266" s="39"/>
      <c r="C266" s="34"/>
      <c r="D266" s="37"/>
      <c r="E266" s="42"/>
      <c r="F266" s="42"/>
      <c r="G266" s="8"/>
    </row>
    <row r="267" spans="1:7" ht="12.75">
      <c r="A267" s="8"/>
      <c r="B267" s="39"/>
      <c r="C267" s="34"/>
      <c r="D267" s="34"/>
      <c r="E267" s="42"/>
      <c r="F267" s="42"/>
      <c r="G267" s="8"/>
    </row>
  </sheetData>
  <mergeCells count="1">
    <mergeCell ref="B2:E2"/>
  </mergeCells>
  <printOptions/>
  <pageMargins left="0.87" right="0.75" top="1" bottom="1" header="0.52" footer="0.5"/>
  <pageSetup horizontalDpi="300" verticalDpi="300" orientation="portrait" paperSize="9" r:id="rId1"/>
  <headerFooter alignWithMargins="0">
    <oddHeader>&amp;C&amp;"Arial,Kursywa"Remont wnętrza budynku Przychodni Rejonowej nr 2 w Jędrzejowie - Parter&amp;"Arial,Normalny"
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95"/>
  <sheetViews>
    <sheetView workbookViewId="0" topLeftCell="A43">
      <selection activeCell="A31" sqref="A31:IV36"/>
    </sheetView>
  </sheetViews>
  <sheetFormatPr defaultColWidth="9.140625" defaultRowHeight="12.75"/>
  <cols>
    <col min="2" max="2" width="30.57421875" style="0" customWidth="1"/>
    <col min="3" max="3" width="10.7109375" style="25" customWidth="1"/>
    <col min="4" max="4" width="9.140625" style="25" customWidth="1"/>
    <col min="5" max="5" width="12.57421875" style="25" customWidth="1"/>
    <col min="6" max="6" width="14.28125" style="25" customWidth="1"/>
    <col min="9" max="9" width="11.140625" style="0" bestFit="1" customWidth="1"/>
  </cols>
  <sheetData>
    <row r="2" spans="2:5" ht="12.75">
      <c r="B2" s="84" t="s">
        <v>50</v>
      </c>
      <c r="C2" s="83"/>
      <c r="D2" s="83"/>
      <c r="E2" s="83"/>
    </row>
    <row r="4" spans="1:6" ht="12.75">
      <c r="A4" s="1" t="s">
        <v>0</v>
      </c>
      <c r="B4" s="1" t="s">
        <v>10</v>
      </c>
      <c r="C4" s="1" t="s">
        <v>1</v>
      </c>
      <c r="D4" s="1" t="s">
        <v>3</v>
      </c>
      <c r="E4" s="1" t="s">
        <v>4</v>
      </c>
      <c r="F4" s="2" t="s">
        <v>9</v>
      </c>
    </row>
    <row r="5" spans="1:6" ht="12.75">
      <c r="A5" s="60" t="s">
        <v>136</v>
      </c>
      <c r="B5" s="6"/>
      <c r="C5" s="1"/>
      <c r="D5" s="5"/>
      <c r="E5" s="13"/>
      <c r="F5" s="13"/>
    </row>
    <row r="6" spans="1:6" ht="25.5">
      <c r="A6" s="3"/>
      <c r="B6" s="14" t="s">
        <v>61</v>
      </c>
      <c r="C6" s="1" t="s">
        <v>7</v>
      </c>
      <c r="D6" s="1">
        <f>(4.65+4.65+3+3)*2.8</f>
        <v>42.839999999999996</v>
      </c>
      <c r="E6" s="13">
        <v>0</v>
      </c>
      <c r="F6" s="13">
        <f aca="true" t="shared" si="0" ref="F6:F15">D6*E6</f>
        <v>0</v>
      </c>
    </row>
    <row r="7" spans="1:6" ht="25.5">
      <c r="A7" s="3"/>
      <c r="B7" s="15" t="s">
        <v>57</v>
      </c>
      <c r="C7" s="1" t="s">
        <v>6</v>
      </c>
      <c r="D7" s="5">
        <v>1</v>
      </c>
      <c r="E7" s="13">
        <v>0</v>
      </c>
      <c r="F7" s="13">
        <f t="shared" si="0"/>
        <v>0</v>
      </c>
    </row>
    <row r="8" spans="1:6" ht="12.75">
      <c r="A8" s="3"/>
      <c r="B8" s="15" t="s">
        <v>58</v>
      </c>
      <c r="C8" s="1" t="s">
        <v>6</v>
      </c>
      <c r="D8" s="5">
        <v>1</v>
      </c>
      <c r="E8" s="13">
        <v>0</v>
      </c>
      <c r="F8" s="13">
        <f t="shared" si="0"/>
        <v>0</v>
      </c>
    </row>
    <row r="9" spans="1:6" ht="12.75">
      <c r="A9" s="3"/>
      <c r="B9" s="15" t="s">
        <v>51</v>
      </c>
      <c r="C9" s="1" t="s">
        <v>56</v>
      </c>
      <c r="D9" s="5">
        <v>1</v>
      </c>
      <c r="E9" s="13">
        <v>0</v>
      </c>
      <c r="F9" s="13">
        <f t="shared" si="0"/>
        <v>0</v>
      </c>
    </row>
    <row r="10" spans="1:6" s="90" customFormat="1" ht="25.5">
      <c r="A10" s="85"/>
      <c r="B10" s="86" t="s">
        <v>150</v>
      </c>
      <c r="C10" s="87" t="s">
        <v>7</v>
      </c>
      <c r="D10" s="88">
        <v>14</v>
      </c>
      <c r="E10" s="89">
        <v>0</v>
      </c>
      <c r="F10" s="89">
        <v>0</v>
      </c>
    </row>
    <row r="11" spans="1:6" ht="12.75">
      <c r="A11" s="3"/>
      <c r="B11" s="6" t="s">
        <v>52</v>
      </c>
      <c r="C11" s="1" t="s">
        <v>7</v>
      </c>
      <c r="D11" s="5">
        <v>14</v>
      </c>
      <c r="E11" s="13">
        <v>0</v>
      </c>
      <c r="F11" s="13">
        <f t="shared" si="0"/>
        <v>0</v>
      </c>
    </row>
    <row r="12" spans="1:6" ht="38.25">
      <c r="A12" s="3"/>
      <c r="B12" s="6" t="s">
        <v>63</v>
      </c>
      <c r="C12" s="1" t="s">
        <v>7</v>
      </c>
      <c r="D12" s="5">
        <v>2.5</v>
      </c>
      <c r="E12" s="13">
        <v>0</v>
      </c>
      <c r="F12" s="13">
        <f t="shared" si="0"/>
        <v>0</v>
      </c>
    </row>
    <row r="13" spans="1:6" ht="12.75">
      <c r="A13" s="3"/>
      <c r="B13" s="15" t="s">
        <v>64</v>
      </c>
      <c r="C13" s="1" t="s">
        <v>7</v>
      </c>
      <c r="D13" s="5">
        <v>14</v>
      </c>
      <c r="E13" s="13">
        <v>0</v>
      </c>
      <c r="F13" s="13">
        <f t="shared" si="0"/>
        <v>0</v>
      </c>
    </row>
    <row r="14" spans="1:6" ht="12.75">
      <c r="A14" s="3"/>
      <c r="B14" s="15" t="s">
        <v>53</v>
      </c>
      <c r="C14" s="1" t="s">
        <v>6</v>
      </c>
      <c r="D14" s="5">
        <v>1</v>
      </c>
      <c r="E14" s="13">
        <v>0</v>
      </c>
      <c r="F14" s="13">
        <f t="shared" si="0"/>
        <v>0</v>
      </c>
    </row>
    <row r="15" spans="1:6" ht="12.75">
      <c r="A15" s="3"/>
      <c r="B15" s="48" t="s">
        <v>117</v>
      </c>
      <c r="C15" s="24" t="s">
        <v>7</v>
      </c>
      <c r="D15" s="19">
        <v>2.5</v>
      </c>
      <c r="E15" s="38">
        <v>0</v>
      </c>
      <c r="F15" s="38">
        <f t="shared" si="0"/>
        <v>0</v>
      </c>
    </row>
    <row r="16" spans="1:6" ht="25.5">
      <c r="A16" s="3"/>
      <c r="B16" s="15" t="s">
        <v>59</v>
      </c>
      <c r="C16" s="1" t="s">
        <v>6</v>
      </c>
      <c r="D16" s="5">
        <v>2</v>
      </c>
      <c r="E16" s="13">
        <v>0</v>
      </c>
      <c r="F16" s="13">
        <f>D16*E16</f>
        <v>0</v>
      </c>
    </row>
    <row r="17" spans="1:6" ht="25.5">
      <c r="A17" s="3"/>
      <c r="B17" s="15" t="s">
        <v>65</v>
      </c>
      <c r="C17" s="1" t="s">
        <v>6</v>
      </c>
      <c r="D17" s="5">
        <v>1</v>
      </c>
      <c r="E17" s="13">
        <v>0</v>
      </c>
      <c r="F17" s="13">
        <f>D17*E17</f>
        <v>0</v>
      </c>
    </row>
    <row r="18" spans="1:6" ht="25.5">
      <c r="A18" s="3"/>
      <c r="B18" s="15" t="s">
        <v>66</v>
      </c>
      <c r="C18" s="1" t="s">
        <v>6</v>
      </c>
      <c r="D18" s="5">
        <v>1</v>
      </c>
      <c r="E18" s="13">
        <v>0</v>
      </c>
      <c r="F18" s="13">
        <f>D18*E18</f>
        <v>0</v>
      </c>
    </row>
    <row r="19" spans="1:6" ht="38.25">
      <c r="A19" s="3"/>
      <c r="B19" s="6" t="s">
        <v>62</v>
      </c>
      <c r="C19" s="1" t="s">
        <v>6</v>
      </c>
      <c r="D19" s="5">
        <v>1</v>
      </c>
      <c r="E19" s="13">
        <v>0</v>
      </c>
      <c r="F19" s="13">
        <f>D19*E19</f>
        <v>0</v>
      </c>
    </row>
    <row r="20" spans="1:6" ht="12.75">
      <c r="A20" s="3"/>
      <c r="B20" s="6" t="s">
        <v>23</v>
      </c>
      <c r="C20" s="1" t="s">
        <v>54</v>
      </c>
      <c r="D20" s="5">
        <v>5</v>
      </c>
      <c r="E20" s="13">
        <f>SUM(F6:F19)</f>
        <v>0</v>
      </c>
      <c r="F20" s="13">
        <f>E20*0.05</f>
        <v>0</v>
      </c>
    </row>
    <row r="21" spans="1:6" ht="12.75">
      <c r="A21" s="3"/>
      <c r="B21" s="16" t="s">
        <v>55</v>
      </c>
      <c r="C21" s="1"/>
      <c r="D21" s="5"/>
      <c r="E21" s="13"/>
      <c r="F21" s="29">
        <f>SUM(F6:F20)</f>
        <v>0</v>
      </c>
    </row>
    <row r="22" spans="1:32" s="53" customFormat="1" ht="12.75">
      <c r="A22" s="54"/>
      <c r="B22" s="46"/>
      <c r="C22" s="36"/>
      <c r="D22" s="11"/>
      <c r="E22" s="55"/>
      <c r="F22" s="5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9" ht="12.75">
      <c r="A23" s="63" t="s">
        <v>135</v>
      </c>
      <c r="B23" s="3"/>
      <c r="C23" s="27"/>
      <c r="D23" s="27"/>
      <c r="E23" s="27"/>
      <c r="F23" s="27"/>
      <c r="I23" s="47"/>
    </row>
    <row r="24" spans="1:7" ht="25.5">
      <c r="A24" s="3"/>
      <c r="B24" s="15" t="s">
        <v>152</v>
      </c>
      <c r="C24" s="1" t="s">
        <v>6</v>
      </c>
      <c r="D24" s="5">
        <v>1</v>
      </c>
      <c r="E24" s="13">
        <v>0</v>
      </c>
      <c r="F24" s="13">
        <f aca="true" t="shared" si="1" ref="F24:F34">D24*E24</f>
        <v>0</v>
      </c>
      <c r="G24" s="8"/>
    </row>
    <row r="25" spans="1:7" ht="12.75">
      <c r="A25" s="3"/>
      <c r="B25" s="15" t="s">
        <v>58</v>
      </c>
      <c r="C25" s="1" t="s">
        <v>6</v>
      </c>
      <c r="D25" s="5">
        <v>1</v>
      </c>
      <c r="E25" s="13">
        <v>0</v>
      </c>
      <c r="F25" s="13">
        <f t="shared" si="1"/>
        <v>0</v>
      </c>
      <c r="G25" s="8"/>
    </row>
    <row r="26" spans="1:7" ht="12.75">
      <c r="A26" s="3"/>
      <c r="B26" s="15" t="s">
        <v>51</v>
      </c>
      <c r="C26" s="1" t="s">
        <v>56</v>
      </c>
      <c r="D26" s="5">
        <v>1</v>
      </c>
      <c r="E26" s="13">
        <v>0</v>
      </c>
      <c r="F26" s="13">
        <f t="shared" si="1"/>
        <v>0</v>
      </c>
      <c r="G26" s="8"/>
    </row>
    <row r="27" spans="1:7" s="90" customFormat="1" ht="25.5">
      <c r="A27" s="85"/>
      <c r="B27" s="86" t="s">
        <v>154</v>
      </c>
      <c r="C27" s="87" t="s">
        <v>6</v>
      </c>
      <c r="D27" s="88">
        <v>1</v>
      </c>
      <c r="E27" s="89">
        <v>0</v>
      </c>
      <c r="F27" s="89">
        <v>0</v>
      </c>
      <c r="G27" s="91"/>
    </row>
    <row r="28" spans="1:7" ht="25.5">
      <c r="A28" s="3"/>
      <c r="B28" s="6" t="s">
        <v>150</v>
      </c>
      <c r="C28" s="1" t="s">
        <v>7</v>
      </c>
      <c r="D28" s="5">
        <v>12</v>
      </c>
      <c r="E28" s="13">
        <v>0</v>
      </c>
      <c r="F28" s="13">
        <f t="shared" si="1"/>
        <v>0</v>
      </c>
      <c r="G28" s="8"/>
    </row>
    <row r="29" spans="1:7" ht="12.75">
      <c r="A29" s="3"/>
      <c r="B29" s="6" t="s">
        <v>52</v>
      </c>
      <c r="C29" s="1" t="s">
        <v>7</v>
      </c>
      <c r="D29" s="5">
        <v>12</v>
      </c>
      <c r="E29" s="13">
        <v>0</v>
      </c>
      <c r="F29" s="13">
        <f t="shared" si="1"/>
        <v>0</v>
      </c>
      <c r="G29" s="8"/>
    </row>
    <row r="30" spans="1:7" ht="38.25">
      <c r="A30" s="3"/>
      <c r="B30" s="6" t="s">
        <v>151</v>
      </c>
      <c r="C30" s="1" t="s">
        <v>7</v>
      </c>
      <c r="D30" s="5">
        <v>4</v>
      </c>
      <c r="E30" s="13">
        <v>0</v>
      </c>
      <c r="F30" s="13">
        <f t="shared" si="1"/>
        <v>0</v>
      </c>
      <c r="G30" s="8"/>
    </row>
    <row r="31" spans="1:7" s="90" customFormat="1" ht="25.5">
      <c r="A31" s="85"/>
      <c r="B31" s="92" t="s">
        <v>61</v>
      </c>
      <c r="C31" s="87" t="s">
        <v>7</v>
      </c>
      <c r="D31" s="88">
        <v>40.28</v>
      </c>
      <c r="E31" s="89">
        <v>0</v>
      </c>
      <c r="F31" s="89">
        <v>0</v>
      </c>
      <c r="G31" s="91"/>
    </row>
    <row r="32" spans="1:7" s="90" customFormat="1" ht="12.75">
      <c r="A32" s="85"/>
      <c r="B32" s="86" t="s">
        <v>64</v>
      </c>
      <c r="C32" s="87" t="s">
        <v>7</v>
      </c>
      <c r="D32" s="88">
        <v>14</v>
      </c>
      <c r="E32" s="89">
        <v>0</v>
      </c>
      <c r="F32" s="89">
        <f t="shared" si="1"/>
        <v>0</v>
      </c>
      <c r="G32" s="91"/>
    </row>
    <row r="33" spans="1:7" s="90" customFormat="1" ht="25.5">
      <c r="A33" s="85"/>
      <c r="B33" s="86" t="s">
        <v>59</v>
      </c>
      <c r="C33" s="87" t="s">
        <v>6</v>
      </c>
      <c r="D33" s="88">
        <v>2</v>
      </c>
      <c r="E33" s="89">
        <v>0</v>
      </c>
      <c r="F33" s="89">
        <f t="shared" si="1"/>
        <v>0</v>
      </c>
      <c r="G33" s="91"/>
    </row>
    <row r="34" spans="1:7" s="90" customFormat="1" ht="25.5">
      <c r="A34" s="85"/>
      <c r="B34" s="86" t="s">
        <v>65</v>
      </c>
      <c r="C34" s="87" t="s">
        <v>6</v>
      </c>
      <c r="D34" s="88">
        <v>1</v>
      </c>
      <c r="E34" s="89">
        <v>0</v>
      </c>
      <c r="F34" s="89">
        <f t="shared" si="1"/>
        <v>0</v>
      </c>
      <c r="G34" s="91"/>
    </row>
    <row r="35" spans="1:7" s="90" customFormat="1" ht="25.5">
      <c r="A35" s="85"/>
      <c r="B35" s="86" t="s">
        <v>66</v>
      </c>
      <c r="C35" s="87" t="s">
        <v>6</v>
      </c>
      <c r="D35" s="88">
        <v>1</v>
      </c>
      <c r="E35" s="89">
        <v>0</v>
      </c>
      <c r="F35" s="89">
        <v>0</v>
      </c>
      <c r="G35" s="91"/>
    </row>
    <row r="36" spans="1:7" s="90" customFormat="1" ht="38.25">
      <c r="A36" s="85"/>
      <c r="B36" s="93" t="s">
        <v>62</v>
      </c>
      <c r="C36" s="87" t="s">
        <v>6</v>
      </c>
      <c r="D36" s="88">
        <v>1</v>
      </c>
      <c r="E36" s="89">
        <v>0</v>
      </c>
      <c r="F36" s="89">
        <v>0</v>
      </c>
      <c r="G36" s="91"/>
    </row>
    <row r="37" spans="1:7" ht="12.75">
      <c r="A37" s="3"/>
      <c r="B37" s="6" t="s">
        <v>60</v>
      </c>
      <c r="C37" s="1" t="s">
        <v>54</v>
      </c>
      <c r="D37" s="5">
        <v>5</v>
      </c>
      <c r="E37" s="13">
        <f>SUM(F24:F34)</f>
        <v>0</v>
      </c>
      <c r="F37" s="13">
        <f>E37*0.05</f>
        <v>0</v>
      </c>
      <c r="G37" s="8"/>
    </row>
    <row r="38" spans="1:7" ht="12.75">
      <c r="A38" s="3"/>
      <c r="B38" s="16" t="s">
        <v>55</v>
      </c>
      <c r="C38" s="1"/>
      <c r="D38" s="5"/>
      <c r="E38" s="13"/>
      <c r="F38" s="29">
        <f>SUM(F24:F37)</f>
        <v>0</v>
      </c>
      <c r="G38" s="8"/>
    </row>
    <row r="39" spans="1:7" ht="12.75">
      <c r="A39" s="54"/>
      <c r="B39" s="16" t="s">
        <v>68</v>
      </c>
      <c r="C39" s="1"/>
      <c r="D39" s="5"/>
      <c r="E39" s="13"/>
      <c r="F39" s="29">
        <f>SUM(F21,F38)</f>
        <v>0</v>
      </c>
      <c r="G39" s="8"/>
    </row>
    <row r="40" spans="1:7" ht="12.75">
      <c r="A40" s="8"/>
      <c r="B40" s="8"/>
      <c r="C40" s="11"/>
      <c r="D40" s="11"/>
      <c r="E40" s="34"/>
      <c r="F40" s="34"/>
      <c r="G40" s="8"/>
    </row>
    <row r="41" spans="1:7" ht="12.75">
      <c r="A41" s="8"/>
      <c r="B41" s="8"/>
      <c r="C41" s="35"/>
      <c r="D41" s="11"/>
      <c r="E41" s="34"/>
      <c r="F41" s="34"/>
      <c r="G41" s="8"/>
    </row>
    <row r="42" spans="1:7" ht="25.5">
      <c r="A42" s="8"/>
      <c r="B42" s="6" t="s">
        <v>114</v>
      </c>
      <c r="C42" s="1" t="s">
        <v>54</v>
      </c>
      <c r="D42" s="5">
        <v>2</v>
      </c>
      <c r="E42" s="13">
        <f>F39</f>
        <v>0</v>
      </c>
      <c r="F42" s="13">
        <f>E42*0.02</f>
        <v>0</v>
      </c>
      <c r="G42" s="8"/>
    </row>
    <row r="43" spans="1:7" ht="63.75">
      <c r="A43" s="8"/>
      <c r="B43" s="6" t="s">
        <v>115</v>
      </c>
      <c r="C43" s="1" t="s">
        <v>54</v>
      </c>
      <c r="D43" s="5">
        <v>6</v>
      </c>
      <c r="E43" s="13">
        <f>F39</f>
        <v>0</v>
      </c>
      <c r="F43" s="13">
        <f>E43*0.06</f>
        <v>0</v>
      </c>
      <c r="G43" s="8"/>
    </row>
    <row r="44" spans="1:7" ht="12.75">
      <c r="A44" s="8"/>
      <c r="B44" s="21"/>
      <c r="E44" s="26"/>
      <c r="F44" s="26"/>
      <c r="G44" s="8"/>
    </row>
    <row r="45" spans="1:7" ht="12.75">
      <c r="A45" s="8"/>
      <c r="B45" s="16" t="s">
        <v>131</v>
      </c>
      <c r="C45" s="1"/>
      <c r="D45" s="5"/>
      <c r="E45" s="13"/>
      <c r="F45" s="29">
        <f>SUM(F39:F43)</f>
        <v>0</v>
      </c>
      <c r="G45" s="8"/>
    </row>
    <row r="46" spans="1:7" ht="12.75">
      <c r="A46" s="8"/>
      <c r="B46" s="8"/>
      <c r="C46" s="34"/>
      <c r="D46" s="34"/>
      <c r="E46" s="34"/>
      <c r="F46" s="34"/>
      <c r="G46" s="8"/>
    </row>
    <row r="47" spans="1:7" ht="12.75">
      <c r="A47" s="8"/>
      <c r="B47" s="8"/>
      <c r="C47" s="11"/>
      <c r="D47" s="34"/>
      <c r="E47" s="34"/>
      <c r="F47" s="34"/>
      <c r="G47" s="8"/>
    </row>
    <row r="48" spans="1:7" ht="12.75">
      <c r="A48" s="8"/>
      <c r="B48" s="8"/>
      <c r="C48" s="11"/>
      <c r="D48" s="36"/>
      <c r="E48" s="34"/>
      <c r="F48" s="34"/>
      <c r="G48" s="8"/>
    </row>
    <row r="49" spans="1:7" ht="12.75">
      <c r="A49" s="8"/>
      <c r="B49" s="8"/>
      <c r="C49" s="11"/>
      <c r="D49" s="36"/>
      <c r="E49" s="34"/>
      <c r="F49" s="34"/>
      <c r="G49" s="8"/>
    </row>
    <row r="50" spans="1:7" ht="12.75">
      <c r="A50" s="8"/>
      <c r="B50" s="8"/>
      <c r="C50" s="11"/>
      <c r="D50" s="36"/>
      <c r="E50" s="34"/>
      <c r="F50" s="34"/>
      <c r="G50" s="8"/>
    </row>
    <row r="51" spans="1:7" ht="12.75">
      <c r="A51" s="8"/>
      <c r="B51" s="8"/>
      <c r="C51" s="11"/>
      <c r="D51" s="36"/>
      <c r="E51" s="34"/>
      <c r="F51" s="34"/>
      <c r="G51" s="8"/>
    </row>
    <row r="52" spans="1:7" ht="12.75">
      <c r="A52" s="8"/>
      <c r="B52" s="8"/>
      <c r="C52" s="11"/>
      <c r="D52" s="36"/>
      <c r="E52" s="34"/>
      <c r="F52" s="34"/>
      <c r="G52" s="8"/>
    </row>
    <row r="53" spans="1:7" ht="12.75">
      <c r="A53" s="8"/>
      <c r="B53" s="8"/>
      <c r="C53" s="11"/>
      <c r="D53" s="36"/>
      <c r="E53" s="34"/>
      <c r="F53" s="34"/>
      <c r="G53" s="8"/>
    </row>
    <row r="54" spans="1:7" ht="12.75">
      <c r="A54" s="8"/>
      <c r="B54" s="8"/>
      <c r="C54" s="11"/>
      <c r="D54" s="36"/>
      <c r="E54" s="34"/>
      <c r="F54" s="34"/>
      <c r="G54" s="8"/>
    </row>
    <row r="55" spans="1:7" ht="12.75">
      <c r="A55" s="8"/>
      <c r="B55" s="8"/>
      <c r="C55" s="11"/>
      <c r="D55" s="36"/>
      <c r="E55" s="34"/>
      <c r="F55" s="34"/>
      <c r="G55" s="8"/>
    </row>
    <row r="56" spans="1:7" ht="12.75">
      <c r="A56" s="8"/>
      <c r="B56" s="8"/>
      <c r="C56" s="11"/>
      <c r="D56" s="36"/>
      <c r="E56" s="34"/>
      <c r="F56" s="34"/>
      <c r="G56" s="8"/>
    </row>
    <row r="57" spans="1:7" ht="12.75">
      <c r="A57" s="8"/>
      <c r="B57" s="8"/>
      <c r="C57" s="35"/>
      <c r="D57" s="36"/>
      <c r="E57" s="34"/>
      <c r="F57" s="34"/>
      <c r="G57" s="8"/>
    </row>
    <row r="58" spans="1:7" ht="12.75">
      <c r="A58" s="8"/>
      <c r="B58" s="8"/>
      <c r="C58" s="35"/>
      <c r="D58" s="36"/>
      <c r="E58" s="34"/>
      <c r="F58" s="34"/>
      <c r="G58" s="8"/>
    </row>
    <row r="59" spans="1:7" ht="12.75">
      <c r="A59" s="8"/>
      <c r="B59" s="10"/>
      <c r="C59" s="11"/>
      <c r="D59" s="11"/>
      <c r="E59" s="34"/>
      <c r="F59" s="34"/>
      <c r="G59" s="8"/>
    </row>
    <row r="60" spans="1:7" ht="12.75">
      <c r="A60" s="8"/>
      <c r="B60" s="8"/>
      <c r="C60" s="11"/>
      <c r="D60" s="36"/>
      <c r="E60" s="34"/>
      <c r="F60" s="34"/>
      <c r="G60" s="8"/>
    </row>
    <row r="61" spans="1:7" ht="12.75">
      <c r="A61" s="8"/>
      <c r="B61" s="8"/>
      <c r="C61" s="36"/>
      <c r="D61" s="36"/>
      <c r="E61" s="34"/>
      <c r="F61" s="34"/>
      <c r="G61" s="8"/>
    </row>
    <row r="62" spans="1:7" ht="12.75">
      <c r="A62" s="8"/>
      <c r="B62" s="8"/>
      <c r="C62" s="36"/>
      <c r="D62" s="36"/>
      <c r="E62" s="34"/>
      <c r="F62" s="34"/>
      <c r="G62" s="8"/>
    </row>
    <row r="63" spans="1:7" ht="12.75">
      <c r="A63" s="8"/>
      <c r="B63" s="8"/>
      <c r="C63" s="36"/>
      <c r="D63" s="36"/>
      <c r="E63" s="34"/>
      <c r="F63" s="34"/>
      <c r="G63" s="8"/>
    </row>
    <row r="64" spans="1:7" ht="12.75">
      <c r="A64" s="8"/>
      <c r="B64" s="8"/>
      <c r="C64" s="36"/>
      <c r="D64" s="36"/>
      <c r="E64" s="34"/>
      <c r="F64" s="34"/>
      <c r="G64" s="8"/>
    </row>
    <row r="65" spans="1:7" ht="12.75">
      <c r="A65" s="8"/>
      <c r="B65" s="8"/>
      <c r="C65" s="36"/>
      <c r="D65" s="36"/>
      <c r="E65" s="34"/>
      <c r="F65" s="34"/>
      <c r="G65" s="8"/>
    </row>
    <row r="66" spans="1:7" ht="12.75">
      <c r="A66" s="8"/>
      <c r="B66" s="8"/>
      <c r="C66" s="35"/>
      <c r="D66" s="36"/>
      <c r="E66" s="34"/>
      <c r="F66" s="34"/>
      <c r="G66" s="8"/>
    </row>
    <row r="67" spans="1:7" ht="12.75">
      <c r="A67" s="8"/>
      <c r="B67" s="7"/>
      <c r="C67" s="35"/>
      <c r="D67" s="36"/>
      <c r="E67" s="34"/>
      <c r="F67" s="34"/>
      <c r="G67" s="8"/>
    </row>
    <row r="68" spans="1:7" ht="12.75">
      <c r="A68" s="8"/>
      <c r="B68" s="7"/>
      <c r="C68" s="36"/>
      <c r="D68" s="36"/>
      <c r="E68" s="34"/>
      <c r="F68" s="34"/>
      <c r="G68" s="8"/>
    </row>
    <row r="69" spans="1:7" ht="12.75">
      <c r="A69" s="8"/>
      <c r="B69" s="7"/>
      <c r="C69" s="36"/>
      <c r="D69" s="36"/>
      <c r="E69" s="34"/>
      <c r="F69" s="34"/>
      <c r="G69" s="8"/>
    </row>
    <row r="70" spans="1:7" ht="12.75">
      <c r="A70" s="8"/>
      <c r="B70" s="7"/>
      <c r="C70" s="36"/>
      <c r="D70" s="36"/>
      <c r="E70" s="34"/>
      <c r="F70" s="34"/>
      <c r="G70" s="8"/>
    </row>
    <row r="71" spans="1:7" ht="12.75">
      <c r="A71" s="8"/>
      <c r="B71" s="7"/>
      <c r="C71" s="36"/>
      <c r="D71" s="36"/>
      <c r="E71" s="34"/>
      <c r="F71" s="34"/>
      <c r="G71" s="8"/>
    </row>
    <row r="72" spans="1:7" ht="12.75">
      <c r="A72" s="8"/>
      <c r="B72" s="7"/>
      <c r="C72" s="36"/>
      <c r="D72" s="36"/>
      <c r="E72" s="34"/>
      <c r="F72" s="34"/>
      <c r="G72" s="8"/>
    </row>
    <row r="73" spans="1:7" ht="12.75">
      <c r="A73" s="8"/>
      <c r="B73" s="8"/>
      <c r="C73" s="36"/>
      <c r="D73" s="36"/>
      <c r="E73" s="34"/>
      <c r="F73" s="34"/>
      <c r="G73" s="8"/>
    </row>
    <row r="74" spans="1:7" ht="12.75">
      <c r="A74" s="8"/>
      <c r="B74" s="10"/>
      <c r="C74" s="11"/>
      <c r="D74" s="11"/>
      <c r="E74" s="34"/>
      <c r="F74" s="34"/>
      <c r="G74" s="8"/>
    </row>
    <row r="75" spans="1:7" ht="12.75">
      <c r="A75" s="8"/>
      <c r="B75" s="8"/>
      <c r="C75" s="11"/>
      <c r="D75" s="36"/>
      <c r="E75" s="34"/>
      <c r="F75" s="34"/>
      <c r="G75" s="8"/>
    </row>
    <row r="76" spans="1:7" ht="12.75">
      <c r="A76" s="8"/>
      <c r="B76" s="8"/>
      <c r="C76" s="34"/>
      <c r="D76" s="34"/>
      <c r="E76" s="34"/>
      <c r="F76" s="34"/>
      <c r="G76" s="8"/>
    </row>
    <row r="77" spans="1:7" ht="12.75">
      <c r="A77" s="8"/>
      <c r="B77" s="8"/>
      <c r="C77" s="36"/>
      <c r="D77" s="11"/>
      <c r="E77" s="34"/>
      <c r="F77" s="34"/>
      <c r="G77" s="8"/>
    </row>
    <row r="78" spans="1:7" ht="12.75">
      <c r="A78" s="8"/>
      <c r="B78" s="8"/>
      <c r="C78" s="36"/>
      <c r="D78" s="11"/>
      <c r="E78" s="34"/>
      <c r="F78" s="34"/>
      <c r="G78" s="8"/>
    </row>
    <row r="79" spans="1:7" ht="12.75">
      <c r="A79" s="8"/>
      <c r="B79" s="8"/>
      <c r="C79" s="35"/>
      <c r="D79" s="11"/>
      <c r="E79" s="34"/>
      <c r="F79" s="34"/>
      <c r="G79" s="8"/>
    </row>
    <row r="80" spans="1:7" ht="12.75">
      <c r="A80" s="8"/>
      <c r="B80" s="8"/>
      <c r="C80" s="35"/>
      <c r="D80" s="11"/>
      <c r="E80" s="34"/>
      <c r="F80" s="34"/>
      <c r="G80" s="8"/>
    </row>
    <row r="81" spans="1:7" ht="12.75">
      <c r="A81" s="8"/>
      <c r="B81" s="7"/>
      <c r="C81" s="11"/>
      <c r="D81" s="11"/>
      <c r="E81" s="34"/>
      <c r="F81" s="34"/>
      <c r="G81" s="8"/>
    </row>
    <row r="82" spans="1:7" ht="12.75">
      <c r="A82" s="8"/>
      <c r="B82" s="7"/>
      <c r="C82" s="11"/>
      <c r="D82" s="11"/>
      <c r="E82" s="34"/>
      <c r="F82" s="34"/>
      <c r="G82" s="8"/>
    </row>
    <row r="83" spans="1:6" ht="12.75">
      <c r="A83" s="8"/>
      <c r="B83" s="7"/>
      <c r="C83" s="11"/>
      <c r="D83" s="11"/>
      <c r="E83" s="34"/>
      <c r="F83" s="34"/>
    </row>
    <row r="84" spans="1:6" ht="12.75">
      <c r="A84" s="8"/>
      <c r="B84" s="10"/>
      <c r="C84" s="11"/>
      <c r="D84" s="11"/>
      <c r="E84" s="34"/>
      <c r="F84" s="34"/>
    </row>
    <row r="85" spans="1:6" ht="12.75">
      <c r="A85" s="8"/>
      <c r="B85" s="8"/>
      <c r="C85" s="36"/>
      <c r="D85" s="11"/>
      <c r="E85" s="34"/>
      <c r="F85" s="34"/>
    </row>
    <row r="86" spans="1:6" ht="12.75">
      <c r="A86" s="8"/>
      <c r="B86" s="8"/>
      <c r="C86" s="36"/>
      <c r="D86" s="11"/>
      <c r="E86" s="34"/>
      <c r="F86" s="34"/>
    </row>
    <row r="87" spans="1:6" ht="12.75">
      <c r="A87" s="8"/>
      <c r="B87" s="8"/>
      <c r="C87" s="36"/>
      <c r="D87" s="11"/>
      <c r="E87" s="34"/>
      <c r="F87" s="34"/>
    </row>
    <row r="88" spans="1:6" ht="12.75">
      <c r="A88" s="8"/>
      <c r="B88" s="8"/>
      <c r="C88" s="36"/>
      <c r="D88" s="11"/>
      <c r="E88" s="34"/>
      <c r="F88" s="34"/>
    </row>
    <row r="89" spans="1:6" ht="12.75">
      <c r="A89" s="8"/>
      <c r="B89" s="8"/>
      <c r="C89" s="36"/>
      <c r="D89" s="11"/>
      <c r="E89" s="34"/>
      <c r="F89" s="34"/>
    </row>
    <row r="90" spans="1:6" ht="12.75">
      <c r="A90" s="8"/>
      <c r="B90" s="8"/>
      <c r="C90" s="36"/>
      <c r="D90" s="11"/>
      <c r="E90" s="34"/>
      <c r="F90" s="34"/>
    </row>
    <row r="91" spans="1:6" ht="12.75">
      <c r="A91" s="8"/>
      <c r="B91" s="8"/>
      <c r="C91" s="36"/>
      <c r="D91" s="11"/>
      <c r="E91" s="34"/>
      <c r="F91" s="34"/>
    </row>
    <row r="92" spans="1:6" ht="12.75">
      <c r="A92" s="8"/>
      <c r="B92" s="8"/>
      <c r="C92" s="36"/>
      <c r="D92" s="11"/>
      <c r="E92" s="34"/>
      <c r="F92" s="34"/>
    </row>
    <row r="93" spans="1:6" ht="12.75">
      <c r="A93" s="8"/>
      <c r="B93" s="10"/>
      <c r="C93" s="36"/>
      <c r="D93" s="11"/>
      <c r="E93" s="34"/>
      <c r="F93" s="34"/>
    </row>
    <row r="94" spans="1:6" ht="12.75">
      <c r="A94" s="8"/>
      <c r="B94" s="8"/>
      <c r="C94" s="34"/>
      <c r="D94" s="37"/>
      <c r="E94" s="34"/>
      <c r="F94" s="34"/>
    </row>
    <row r="95" spans="2:6" ht="12.75">
      <c r="B95" s="8"/>
      <c r="C95" s="34"/>
      <c r="D95" s="34"/>
      <c r="E95" s="34"/>
      <c r="F95" s="34"/>
    </row>
  </sheetData>
  <mergeCells count="1">
    <mergeCell ref="B2:E2"/>
  </mergeCells>
  <printOptions/>
  <pageMargins left="1.05" right="0.44" top="1" bottom="1" header="0.5" footer="0.5"/>
  <pageSetup horizontalDpi="600" verticalDpi="600" orientation="portrait" paperSize="9" r:id="rId1"/>
  <headerFooter alignWithMargins="0">
    <oddHeader>&amp;C&amp;"Arial,Kursywa"Remont wnętrza budynku Przychodni Rejonowej nr 2 w Jędrzejowie - Piwnice&amp;"Arial,Normalny"
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Marta</cp:lastModifiedBy>
  <cp:lastPrinted>2010-08-09T10:25:53Z</cp:lastPrinted>
  <dcterms:created xsi:type="dcterms:W3CDTF">2009-02-06T07:10:03Z</dcterms:created>
  <dcterms:modified xsi:type="dcterms:W3CDTF">2010-08-09T10:30:24Z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